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C:\Users\stiem\OneDrive\Documents\_KnowYourFinance\Modellen\Investeringsplanning\"/>
    </mc:Choice>
  </mc:AlternateContent>
  <xr:revisionPtr revIDLastSave="0" documentId="13_ncr:1_{9583487D-1EDF-4C62-B073-1A794E743A8C}" xr6:coauthVersionLast="47" xr6:coauthVersionMax="47" xr10:uidLastSave="{00000000-0000-0000-0000-000000000000}"/>
  <bookViews>
    <workbookView xWindow="-108" yWindow="-108" windowWidth="23256" windowHeight="12456" firstSheet="3" activeTab="4" xr2:uid="{00000000-000D-0000-FFFF-FFFF00000000}"/>
  </bookViews>
  <sheets>
    <sheet name="Bepalingen" sheetId="26" r:id="rId1"/>
    <sheet name="Modeltoelichting" sheetId="4" r:id="rId2"/>
    <sheet name="Afkortingen" sheetId="22" r:id="rId3"/>
    <sheet name="OUTPUT-&gt;" sheetId="21" r:id="rId4"/>
    <sheet name="Dashboard" sheetId="19" r:id="rId5"/>
    <sheet name="MVA Specificatie" sheetId="25" r:id="rId6"/>
    <sheet name="INVOER-&gt;" sheetId="13" r:id="rId7"/>
    <sheet name="Invoer bestaande MVA" sheetId="23" r:id="rId8"/>
    <sheet name="Invoer nieuwe MVA" sheetId="24" r:id="rId9"/>
  </sheets>
  <definedNames>
    <definedName name="_xlnm.Print_Area" localSheetId="4">Dashboard!$B$2:$U$22</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J15" i="24" l="1"/>
  <c r="BI15" i="24"/>
  <c r="BJ14" i="24"/>
  <c r="BI14" i="24"/>
  <c r="BJ13" i="24"/>
  <c r="BI13" i="24"/>
  <c r="BJ12" i="24"/>
  <c r="BI12" i="24"/>
  <c r="AS12" i="24" s="1"/>
  <c r="BJ11" i="24"/>
  <c r="BI11" i="24"/>
  <c r="BJ10" i="24"/>
  <c r="BI10" i="24"/>
  <c r="BJ9" i="24"/>
  <c r="BI9" i="24"/>
  <c r="BB15" i="24"/>
  <c r="BA15" i="24"/>
  <c r="BB14" i="24"/>
  <c r="BA14" i="24"/>
  <c r="BB13" i="24"/>
  <c r="AL13" i="24" s="1"/>
  <c r="BA13" i="24"/>
  <c r="AK13" i="24" s="1"/>
  <c r="BB12" i="24"/>
  <c r="AL12" i="24" s="1"/>
  <c r="BA12" i="24"/>
  <c r="AK12" i="24" s="1"/>
  <c r="BB11" i="24"/>
  <c r="BA11" i="24"/>
  <c r="BB10" i="24"/>
  <c r="BA10" i="24"/>
  <c r="BB9" i="24"/>
  <c r="BA9" i="24"/>
  <c r="AK9" i="24" s="1"/>
  <c r="AT15" i="24"/>
  <c r="AS15" i="24"/>
  <c r="AT14" i="24"/>
  <c r="AS14" i="24"/>
  <c r="AT13" i="24"/>
  <c r="AS13" i="24"/>
  <c r="AT12" i="24"/>
  <c r="AT11" i="24"/>
  <c r="AS11" i="24"/>
  <c r="AT10" i="24"/>
  <c r="AS10" i="24"/>
  <c r="AT9" i="24"/>
  <c r="AS9" i="24"/>
  <c r="AL15" i="24"/>
  <c r="AK15" i="24"/>
  <c r="AL14" i="24"/>
  <c r="AK14" i="24"/>
  <c r="AL11" i="24"/>
  <c r="AK11" i="24"/>
  <c r="AL10" i="24"/>
  <c r="AK10" i="24"/>
  <c r="AL9" i="24"/>
  <c r="E15" i="23" l="1"/>
  <c r="E9" i="23"/>
  <c r="E10" i="23" l="1"/>
  <c r="E11" i="23" s="1"/>
  <c r="E12" i="23" s="1"/>
  <c r="E13" i="23" s="1"/>
  <c r="BB16" i="24"/>
  <c r="BA16" i="24"/>
  <c r="BJ16" i="24"/>
  <c r="BI16" i="24"/>
  <c r="AQ15" i="24" l="1"/>
  <c r="BG15" i="24" s="1"/>
  <c r="AP15" i="24"/>
  <c r="BF15" i="24" s="1"/>
  <c r="AO15" i="24"/>
  <c r="BE15" i="24" s="1"/>
  <c r="AN15" i="24"/>
  <c r="BD15" i="24" s="1"/>
  <c r="AM15" i="24"/>
  <c r="BC15" i="24" s="1"/>
  <c r="AQ14" i="24"/>
  <c r="BG14" i="24" s="1"/>
  <c r="AP14" i="24"/>
  <c r="BF14" i="24" s="1"/>
  <c r="AO14" i="24"/>
  <c r="BE14" i="24" s="1"/>
  <c r="AN14" i="24"/>
  <c r="BD14" i="24" s="1"/>
  <c r="AM14" i="24"/>
  <c r="BC14" i="24" s="1"/>
  <c r="AQ13" i="24"/>
  <c r="BG13" i="24" s="1"/>
  <c r="AP13" i="24"/>
  <c r="BF13" i="24" s="1"/>
  <c r="AO13" i="24"/>
  <c r="BE13" i="24" s="1"/>
  <c r="AN13" i="24"/>
  <c r="BD13" i="24" s="1"/>
  <c r="AM13" i="24"/>
  <c r="BC13" i="24" s="1"/>
  <c r="AL16" i="24"/>
  <c r="AK16" i="24"/>
  <c r="G15" i="24"/>
  <c r="K15" i="24" s="1"/>
  <c r="G14" i="24"/>
  <c r="K14" i="24" s="1"/>
  <c r="G13" i="24"/>
  <c r="K13" i="24" s="1"/>
  <c r="G12" i="24"/>
  <c r="K12" i="24" s="1"/>
  <c r="G11" i="24"/>
  <c r="K11" i="24" s="1"/>
  <c r="G10" i="24"/>
  <c r="K10" i="24" s="1"/>
  <c r="G9" i="24"/>
  <c r="K9" i="24" s="1"/>
  <c r="F16" i="24"/>
  <c r="K33" i="25"/>
  <c r="AP15" i="19" s="1"/>
  <c r="J33" i="25"/>
  <c r="AO15" i="19" s="1"/>
  <c r="I33" i="25"/>
  <c r="AN15" i="19" s="1"/>
  <c r="H33" i="25"/>
  <c r="AM15" i="19" s="1"/>
  <c r="G33" i="25"/>
  <c r="AL15" i="19" s="1"/>
  <c r="G16" i="24" l="1"/>
  <c r="K11" i="25"/>
  <c r="J11" i="25"/>
  <c r="I11" i="25"/>
  <c r="H11" i="25"/>
  <c r="G11" i="25"/>
  <c r="F11" i="25"/>
  <c r="F25" i="25" s="1"/>
  <c r="AK7" i="19" s="1"/>
  <c r="AK20" i="19" s="1"/>
  <c r="E11" i="25"/>
  <c r="E25" i="25" s="1"/>
  <c r="AJ7" i="19" s="1"/>
  <c r="AJ20" i="19" s="1"/>
  <c r="K10" i="25"/>
  <c r="J10" i="25"/>
  <c r="I10" i="25"/>
  <c r="H10" i="25"/>
  <c r="G10" i="25"/>
  <c r="F10" i="25"/>
  <c r="F24" i="25" s="1"/>
  <c r="E10" i="25"/>
  <c r="E24" i="25" s="1"/>
  <c r="F9" i="25"/>
  <c r="F23" i="25" s="1"/>
  <c r="AK5" i="19" s="1"/>
  <c r="AK14" i="19" s="1"/>
  <c r="E9" i="25"/>
  <c r="E23" i="25" s="1"/>
  <c r="AJ5" i="19" s="1"/>
  <c r="AJ14" i="19" s="1"/>
  <c r="G15" i="25"/>
  <c r="E34" i="25" l="1"/>
  <c r="AJ6" i="19"/>
  <c r="F34" i="25"/>
  <c r="AK6" i="19"/>
  <c r="U16" i="24"/>
  <c r="V16" i="24"/>
  <c r="N16" i="24"/>
  <c r="M16" i="24"/>
  <c r="E16" i="24"/>
  <c r="M26" i="23"/>
  <c r="K26" i="23"/>
  <c r="K27" i="23" s="1"/>
  <c r="J26" i="23"/>
  <c r="J27" i="23" s="1"/>
  <c r="I26" i="23"/>
  <c r="I27" i="23" s="1"/>
  <c r="H26" i="23"/>
  <c r="H27" i="23" s="1"/>
  <c r="G26" i="23"/>
  <c r="G27" i="23" s="1"/>
  <c r="F26" i="23"/>
  <c r="F25" i="23" s="1"/>
  <c r="F33" i="25" s="1"/>
  <c r="E26" i="23"/>
  <c r="E25" i="23" s="1"/>
  <c r="E33" i="25" s="1"/>
  <c r="F18" i="23"/>
  <c r="F22" i="23" s="1"/>
  <c r="G18" i="23" s="1"/>
  <c r="G22" i="23" s="1"/>
  <c r="H18" i="23" s="1"/>
  <c r="H22" i="23" s="1"/>
  <c r="I18" i="23" s="1"/>
  <c r="I22" i="23" s="1"/>
  <c r="J18" i="23" s="1"/>
  <c r="J22" i="23" s="1"/>
  <c r="K18" i="23" s="1"/>
  <c r="K22" i="23" s="1"/>
  <c r="E18" i="23"/>
  <c r="E8" i="25" s="1"/>
  <c r="E22" i="25" s="1"/>
  <c r="E26" i="25" s="1"/>
  <c r="E28" i="25" s="1"/>
  <c r="AJ8" i="19" s="1"/>
  <c r="E43" i="25" l="1"/>
  <c r="AJ15" i="19"/>
  <c r="AJ16" i="19" s="1"/>
  <c r="F43" i="25"/>
  <c r="AK15" i="19"/>
  <c r="AK16" i="19" s="1"/>
  <c r="AK4" i="24"/>
  <c r="BI4" i="24"/>
  <c r="AS4" i="24"/>
  <c r="AC9" i="24" s="1"/>
  <c r="M7" i="24"/>
  <c r="BA4" i="24"/>
  <c r="U4" i="24"/>
  <c r="AC4" i="24"/>
  <c r="E12" i="25"/>
  <c r="F8" i="25" s="1"/>
  <c r="F12" i="25" s="1"/>
  <c r="G8" i="25" s="1"/>
  <c r="G12" i="25" s="1"/>
  <c r="H8" i="25" s="1"/>
  <c r="H12" i="25" s="1"/>
  <c r="I8" i="25" s="1"/>
  <c r="F15" i="23"/>
  <c r="AJ3" i="19"/>
  <c r="E5" i="25"/>
  <c r="F35" i="25"/>
  <c r="F44" i="25"/>
  <c r="F45" i="25" s="1"/>
  <c r="AK21" i="19" s="1"/>
  <c r="AK22" i="19" s="1"/>
  <c r="E35" i="25"/>
  <c r="E44" i="25"/>
  <c r="F22" i="25"/>
  <c r="F26" i="25" s="1"/>
  <c r="F28" i="25" s="1"/>
  <c r="AJ10" i="19"/>
  <c r="K16" i="24"/>
  <c r="E45" i="25" l="1"/>
  <c r="AJ21" i="19" s="1"/>
  <c r="AJ22" i="19" s="1"/>
  <c r="AC7" i="24"/>
  <c r="AD7" i="24" s="1"/>
  <c r="AE7" i="24" s="1"/>
  <c r="AF7" i="24" s="1"/>
  <c r="AG7" i="24" s="1"/>
  <c r="AH7" i="24" s="1"/>
  <c r="AI7" i="24" s="1"/>
  <c r="AK7" i="24"/>
  <c r="AL7" i="24" s="1"/>
  <c r="AM7" i="24" s="1"/>
  <c r="AS7" i="24"/>
  <c r="AT7" i="24" s="1"/>
  <c r="AU7" i="24" s="1"/>
  <c r="AV7" i="24" s="1"/>
  <c r="AW7" i="24" s="1"/>
  <c r="AX7" i="24" s="1"/>
  <c r="AY7" i="24" s="1"/>
  <c r="BA7" i="24"/>
  <c r="BB7" i="24" s="1"/>
  <c r="BC7" i="24" s="1"/>
  <c r="BD7" i="24" s="1"/>
  <c r="BE7" i="24" s="1"/>
  <c r="BF7" i="24" s="1"/>
  <c r="BG7" i="24" s="1"/>
  <c r="BI7" i="24"/>
  <c r="BJ7" i="24" s="1"/>
  <c r="BK7" i="24" s="1"/>
  <c r="BL7" i="24" s="1"/>
  <c r="BM7" i="24" s="1"/>
  <c r="BN7" i="24" s="1"/>
  <c r="BO7" i="24" s="1"/>
  <c r="N7" i="24"/>
  <c r="O7" i="24" s="1"/>
  <c r="U7" i="24"/>
  <c r="V7" i="24" s="1"/>
  <c r="W7" i="24" s="1"/>
  <c r="BJ4" i="24"/>
  <c r="BB4" i="24"/>
  <c r="AD4" i="24"/>
  <c r="AL4" i="24"/>
  <c r="AT4" i="24"/>
  <c r="V4" i="24"/>
  <c r="G15" i="23"/>
  <c r="F5" i="25"/>
  <c r="E30" i="25"/>
  <c r="F30" i="25" s="1"/>
  <c r="G30" i="25" s="1"/>
  <c r="H30" i="25" s="1"/>
  <c r="I30" i="25" s="1"/>
  <c r="J30" i="25" s="1"/>
  <c r="K30" i="25" s="1"/>
  <c r="G22" i="25"/>
  <c r="AK8" i="19"/>
  <c r="AK10" i="19"/>
  <c r="I12" i="25"/>
  <c r="J8" i="25" s="1"/>
  <c r="AC10" i="24"/>
  <c r="AN7" i="24" l="1"/>
  <c r="AM12" i="24"/>
  <c r="BC12" i="24" s="1"/>
  <c r="O11" i="24"/>
  <c r="O14" i="24"/>
  <c r="O12" i="24"/>
  <c r="O15" i="24"/>
  <c r="O13" i="24"/>
  <c r="O10" i="24"/>
  <c r="P7" i="24"/>
  <c r="O9" i="24"/>
  <c r="X7" i="24"/>
  <c r="AD9" i="24"/>
  <c r="AD11" i="24"/>
  <c r="AD10" i="24"/>
  <c r="AE4" i="24"/>
  <c r="AM4" i="24"/>
  <c r="W4" i="24"/>
  <c r="BC4" i="24"/>
  <c r="AU4" i="24"/>
  <c r="AU9" i="24" s="1"/>
  <c r="AE9" i="24" s="1"/>
  <c r="BK4" i="24"/>
  <c r="H15" i="23"/>
  <c r="G5" i="25"/>
  <c r="J12" i="25"/>
  <c r="AC11" i="24"/>
  <c r="AO7" i="24" l="1"/>
  <c r="AN12" i="24"/>
  <c r="BD12" i="24" s="1"/>
  <c r="O16" i="24"/>
  <c r="Q7" i="24"/>
  <c r="P14" i="24"/>
  <c r="P9" i="24"/>
  <c r="P12" i="24"/>
  <c r="P11" i="24"/>
  <c r="P15" i="24"/>
  <c r="P10" i="24"/>
  <c r="P13" i="24"/>
  <c r="Y7" i="24"/>
  <c r="AF4" i="24"/>
  <c r="X4" i="24"/>
  <c r="BD4" i="24"/>
  <c r="AN4" i="24"/>
  <c r="AV4" i="24"/>
  <c r="AV11" i="24" s="1"/>
  <c r="AF11" i="24" s="1"/>
  <c r="BL4" i="24"/>
  <c r="AU10" i="24"/>
  <c r="AE10" i="24" s="1"/>
  <c r="AU13" i="24"/>
  <c r="AU11" i="24"/>
  <c r="AE11" i="24" s="1"/>
  <c r="AU14" i="24"/>
  <c r="AU12" i="24"/>
  <c r="AU15" i="24"/>
  <c r="I15" i="23"/>
  <c r="H5" i="25"/>
  <c r="K8" i="25"/>
  <c r="K12" i="25" s="1"/>
  <c r="AD12" i="24"/>
  <c r="AC12" i="24"/>
  <c r="AP7" i="24" l="1"/>
  <c r="AO12" i="24"/>
  <c r="BE12" i="24" s="1"/>
  <c r="R7" i="24"/>
  <c r="Q9" i="24"/>
  <c r="Q12" i="24"/>
  <c r="Q15" i="24"/>
  <c r="Q10" i="24"/>
  <c r="Q13" i="24"/>
  <c r="Q14" i="24"/>
  <c r="Q11" i="24"/>
  <c r="P16" i="24"/>
  <c r="Z7" i="24"/>
  <c r="AV12" i="24"/>
  <c r="AF12" i="24" s="1"/>
  <c r="AV15" i="24"/>
  <c r="AV13" i="24"/>
  <c r="AV14" i="24"/>
  <c r="AV10" i="24"/>
  <c r="AF10" i="24" s="1"/>
  <c r="AV9" i="24"/>
  <c r="AF9" i="24" s="1"/>
  <c r="Y4" i="24"/>
  <c r="AG4" i="24"/>
  <c r="AO4" i="24"/>
  <c r="AW4" i="24"/>
  <c r="AW9" i="24" s="1"/>
  <c r="AG9" i="24" s="1"/>
  <c r="BM4" i="24"/>
  <c r="BE4" i="24"/>
  <c r="J15" i="23"/>
  <c r="I5" i="25"/>
  <c r="AD13" i="24"/>
  <c r="AC13" i="24"/>
  <c r="AE12" i="24"/>
  <c r="AQ7" i="24" l="1"/>
  <c r="AP12" i="24"/>
  <c r="BF12" i="24" s="1"/>
  <c r="S7" i="24"/>
  <c r="R15" i="24"/>
  <c r="R10" i="24"/>
  <c r="R13" i="24"/>
  <c r="R9" i="24"/>
  <c r="R11" i="24"/>
  <c r="R14" i="24"/>
  <c r="Q16" i="24"/>
  <c r="AA7" i="24"/>
  <c r="AH4" i="24"/>
  <c r="AP4" i="24"/>
  <c r="AX4" i="24"/>
  <c r="BN4" i="24"/>
  <c r="BF4" i="24"/>
  <c r="Z4" i="24"/>
  <c r="AW14" i="24"/>
  <c r="AW10" i="24"/>
  <c r="AG10" i="24" s="1"/>
  <c r="AW15" i="24"/>
  <c r="AW12" i="24"/>
  <c r="AG12" i="24" s="1"/>
  <c r="AW13" i="24"/>
  <c r="AG13" i="24" s="1"/>
  <c r="AW11" i="24"/>
  <c r="AG11" i="24" s="1"/>
  <c r="K15" i="23"/>
  <c r="AX9" i="24"/>
  <c r="AH9" i="24" s="1"/>
  <c r="AX15" i="24"/>
  <c r="AH15" i="24" s="1"/>
  <c r="AX12" i="24"/>
  <c r="AH12" i="24" s="1"/>
  <c r="AX13" i="24"/>
  <c r="AH13" i="24" s="1"/>
  <c r="AX11" i="24"/>
  <c r="AH11" i="24" s="1"/>
  <c r="J5" i="25"/>
  <c r="AX10" i="24"/>
  <c r="AH10" i="24" s="1"/>
  <c r="AE13" i="24"/>
  <c r="AC14" i="24"/>
  <c r="AC15" i="24"/>
  <c r="AD14" i="24"/>
  <c r="AD15" i="24"/>
  <c r="AF13" i="24"/>
  <c r="AQ9" i="24" l="1"/>
  <c r="AQ12" i="24"/>
  <c r="S15" i="24"/>
  <c r="BO15" i="24" s="1"/>
  <c r="S10" i="24"/>
  <c r="BN10" i="24" s="1"/>
  <c r="S13" i="24"/>
  <c r="BK13" i="24" s="1"/>
  <c r="S11" i="24"/>
  <c r="S14" i="24"/>
  <c r="X14" i="24" s="1"/>
  <c r="S9" i="24"/>
  <c r="W12" i="24"/>
  <c r="R16" i="24"/>
  <c r="AI4" i="24"/>
  <c r="AQ4" i="24"/>
  <c r="BG4" i="24"/>
  <c r="AA4" i="24"/>
  <c r="AY4" i="24"/>
  <c r="AY10" i="24" s="1"/>
  <c r="AI10" i="24" s="1"/>
  <c r="BO4" i="24"/>
  <c r="AX14" i="24"/>
  <c r="AH14" i="24" s="1"/>
  <c r="AH16" i="24" s="1"/>
  <c r="J18" i="25" s="1"/>
  <c r="J25" i="25" s="1"/>
  <c r="AO7" i="19" s="1"/>
  <c r="AO20" i="19" s="1"/>
  <c r="AM11" i="24"/>
  <c r="BC11" i="24" s="1"/>
  <c r="AM9" i="24"/>
  <c r="BC9" i="24" s="1"/>
  <c r="AM10" i="24"/>
  <c r="K5" i="25"/>
  <c r="AN10" i="24"/>
  <c r="BD10" i="24" s="1"/>
  <c r="AN11" i="24"/>
  <c r="BD11" i="24" s="1"/>
  <c r="AN9" i="24"/>
  <c r="AC16" i="24"/>
  <c r="AD16" i="24"/>
  <c r="AG14" i="24"/>
  <c r="AG15" i="24"/>
  <c r="AE14" i="24"/>
  <c r="AE15" i="24"/>
  <c r="AF14" i="24"/>
  <c r="AF15" i="24"/>
  <c r="BM14" i="24" l="1"/>
  <c r="BM9" i="24"/>
  <c r="BK9" i="24"/>
  <c r="BM13" i="24"/>
  <c r="X12" i="24"/>
  <c r="BN13" i="24"/>
  <c r="BK12" i="24"/>
  <c r="BL13" i="24"/>
  <c r="W14" i="24"/>
  <c r="BL15" i="24"/>
  <c r="X15" i="24"/>
  <c r="BK10" i="24"/>
  <c r="W15" i="24"/>
  <c r="BN15" i="24"/>
  <c r="W10" i="24"/>
  <c r="BK15" i="24"/>
  <c r="BM15" i="24"/>
  <c r="BO13" i="24"/>
  <c r="BO11" i="24"/>
  <c r="BN11" i="24"/>
  <c r="BM11" i="24"/>
  <c r="BL11" i="24"/>
  <c r="BK11" i="24"/>
  <c r="BO10" i="24"/>
  <c r="S16" i="24"/>
  <c r="BL9" i="24"/>
  <c r="W11" i="24"/>
  <c r="X9" i="24"/>
  <c r="X10" i="24"/>
  <c r="W13" i="24"/>
  <c r="BO12" i="24"/>
  <c r="X11" i="24"/>
  <c r="Y9" i="24"/>
  <c r="AA9" i="24"/>
  <c r="BL10" i="24"/>
  <c r="Z9" i="24"/>
  <c r="BN9" i="24"/>
  <c r="X13" i="24"/>
  <c r="BO9" i="24"/>
  <c r="BN12" i="24"/>
  <c r="BM12" i="24"/>
  <c r="BM10" i="24"/>
  <c r="BL12" i="24"/>
  <c r="BL14" i="24"/>
  <c r="BN14" i="24"/>
  <c r="W9" i="24"/>
  <c r="BO14" i="24"/>
  <c r="BK14" i="24"/>
  <c r="BC10" i="24"/>
  <c r="AY13" i="24"/>
  <c r="AI13" i="24" s="1"/>
  <c r="AY11" i="24"/>
  <c r="AI11" i="24" s="1"/>
  <c r="AY15" i="24"/>
  <c r="AI15" i="24" s="1"/>
  <c r="AY9" i="24"/>
  <c r="AI9" i="24" s="1"/>
  <c r="AY14" i="24"/>
  <c r="AI14" i="24" s="1"/>
  <c r="AY12" i="24"/>
  <c r="AI12" i="24" s="1"/>
  <c r="BG12" i="24" s="1"/>
  <c r="AM16" i="24"/>
  <c r="Y12" i="24"/>
  <c r="Y14" i="24"/>
  <c r="Y11" i="24"/>
  <c r="Y13" i="24"/>
  <c r="Y10" i="24"/>
  <c r="Y15" i="24"/>
  <c r="AN16" i="24"/>
  <c r="BD9" i="24"/>
  <c r="BD16" i="24" s="1"/>
  <c r="AO9" i="24"/>
  <c r="AO10" i="24"/>
  <c r="BE10" i="24" s="1"/>
  <c r="AO11" i="24"/>
  <c r="BE11" i="24" s="1"/>
  <c r="AE16" i="24"/>
  <c r="G18" i="25" s="1"/>
  <c r="AF16" i="24"/>
  <c r="H18" i="25" s="1"/>
  <c r="H25" i="25" s="1"/>
  <c r="AM7" i="19" s="1"/>
  <c r="AM20" i="19" s="1"/>
  <c r="AG16" i="24"/>
  <c r="I18" i="25" s="1"/>
  <c r="I25" i="25" s="1"/>
  <c r="AN7" i="19" s="1"/>
  <c r="AN20" i="19" s="1"/>
  <c r="X16" i="24" l="1"/>
  <c r="H16" i="25" s="1"/>
  <c r="H23" i="25" s="1"/>
  <c r="AM5" i="19" s="1"/>
  <c r="AM14" i="19" s="1"/>
  <c r="AM16" i="19" s="1"/>
  <c r="BM16" i="24"/>
  <c r="W16" i="24"/>
  <c r="G16" i="25" s="1"/>
  <c r="G23" i="25" s="1"/>
  <c r="AL5" i="19" s="1"/>
  <c r="AL14" i="19" s="1"/>
  <c r="AL16" i="19" s="1"/>
  <c r="BO16" i="24"/>
  <c r="BK16" i="24"/>
  <c r="BN16" i="24"/>
  <c r="BL16" i="24"/>
  <c r="BC16" i="24"/>
  <c r="AI16" i="24"/>
  <c r="K18" i="25" s="1"/>
  <c r="K25" i="25" s="1"/>
  <c r="AP7" i="19" s="1"/>
  <c r="AP20" i="19" s="1"/>
  <c r="G17" i="25"/>
  <c r="G24" i="25" s="1"/>
  <c r="G38" i="25"/>
  <c r="Z13" i="24"/>
  <c r="Z12" i="24"/>
  <c r="Z10" i="24"/>
  <c r="Z14" i="24"/>
  <c r="Z15" i="24"/>
  <c r="Z11" i="24"/>
  <c r="AP10" i="24"/>
  <c r="BF10" i="24" s="1"/>
  <c r="AP11" i="24"/>
  <c r="BF11" i="24" s="1"/>
  <c r="AP9" i="24"/>
  <c r="Y16" i="24"/>
  <c r="I16" i="25" s="1"/>
  <c r="I23" i="25" s="1"/>
  <c r="AN5" i="19" s="1"/>
  <c r="AN14" i="19" s="1"/>
  <c r="AN16" i="19" s="1"/>
  <c r="AO16" i="24"/>
  <c r="BE9" i="24"/>
  <c r="BE16" i="24" s="1"/>
  <c r="H17" i="25"/>
  <c r="H24" i="25" s="1"/>
  <c r="H38" i="25"/>
  <c r="H39" i="25" s="1"/>
  <c r="G25" i="25"/>
  <c r="AK3" i="19"/>
  <c r="AL3" i="19" s="1"/>
  <c r="AM3" i="19" s="1"/>
  <c r="AN3" i="19" s="1"/>
  <c r="AO3" i="19" s="1"/>
  <c r="AP3" i="19" s="1"/>
  <c r="E4" i="24" l="1"/>
  <c r="G19" i="25"/>
  <c r="H15" i="25" s="1"/>
  <c r="H19" i="25" s="1"/>
  <c r="G34" i="25"/>
  <c r="AL6" i="19"/>
  <c r="G39" i="25"/>
  <c r="G40" i="25" s="1"/>
  <c r="G43" i="25"/>
  <c r="Z16" i="24"/>
  <c r="J16" i="25" s="1"/>
  <c r="J23" i="25" s="1"/>
  <c r="AO5" i="19" s="1"/>
  <c r="AO14" i="19" s="1"/>
  <c r="AO16" i="19" s="1"/>
  <c r="AM6" i="19"/>
  <c r="H34" i="25"/>
  <c r="H40" i="25"/>
  <c r="H43" i="25"/>
  <c r="I38" i="25"/>
  <c r="I17" i="25"/>
  <c r="I24" i="25" s="1"/>
  <c r="AA13" i="24"/>
  <c r="AA10" i="24"/>
  <c r="AA15" i="24"/>
  <c r="AA12" i="24"/>
  <c r="AA14" i="24"/>
  <c r="AA11" i="24"/>
  <c r="AQ10" i="24"/>
  <c r="BG10" i="24" s="1"/>
  <c r="AQ11" i="24"/>
  <c r="BG11" i="24" s="1"/>
  <c r="BF9" i="24"/>
  <c r="BF16" i="24" s="1"/>
  <c r="AP16" i="24"/>
  <c r="AL7" i="19"/>
  <c r="AL20" i="19" s="1"/>
  <c r="G26" i="25"/>
  <c r="G28" i="25" s="1"/>
  <c r="Z2" i="19" l="1"/>
  <c r="G2" i="23"/>
  <c r="G35" i="25"/>
  <c r="G44" i="25"/>
  <c r="G45" i="25" s="1"/>
  <c r="AL21" i="19" s="1"/>
  <c r="AL22" i="19" s="1"/>
  <c r="I43" i="25"/>
  <c r="I39" i="25"/>
  <c r="I40" i="25" s="1"/>
  <c r="AN6" i="19"/>
  <c r="I34" i="25"/>
  <c r="J17" i="25"/>
  <c r="J24" i="25" s="1"/>
  <c r="J38" i="25"/>
  <c r="AA16" i="24"/>
  <c r="K16" i="25" s="1"/>
  <c r="K23" i="25" s="1"/>
  <c r="AP5" i="19" s="1"/>
  <c r="AP14" i="19" s="1"/>
  <c r="AP16" i="19" s="1"/>
  <c r="H35" i="25"/>
  <c r="H44" i="25"/>
  <c r="H45" i="25" s="1"/>
  <c r="AM21" i="19" s="1"/>
  <c r="AM22" i="19" s="1"/>
  <c r="BG9" i="24"/>
  <c r="BG16" i="24" s="1"/>
  <c r="AQ16" i="24"/>
  <c r="I15" i="25"/>
  <c r="I19" i="25" s="1"/>
  <c r="H22" i="25"/>
  <c r="H26" i="25" s="1"/>
  <c r="H28" i="25" s="1"/>
  <c r="AL8" i="19"/>
  <c r="AL10" i="19"/>
  <c r="E3" i="24" l="1"/>
  <c r="J43" i="25"/>
  <c r="J39" i="25"/>
  <c r="J40" i="25" s="1"/>
  <c r="K38" i="25"/>
  <c r="K17" i="25"/>
  <c r="K24" i="25" s="1"/>
  <c r="I44" i="25"/>
  <c r="I45" i="25" s="1"/>
  <c r="AN21" i="19" s="1"/>
  <c r="AN22" i="19" s="1"/>
  <c r="I35" i="25"/>
  <c r="J34" i="25"/>
  <c r="AO6" i="19"/>
  <c r="J15" i="25"/>
  <c r="J19" i="25" s="1"/>
  <c r="I22" i="25"/>
  <c r="I26" i="25" s="1"/>
  <c r="I28" i="25" s="1"/>
  <c r="AM10" i="19"/>
  <c r="AM8" i="19"/>
  <c r="P1" i="25" l="1"/>
  <c r="K43" i="25"/>
  <c r="K39" i="25"/>
  <c r="K40" i="25" s="1"/>
  <c r="J35" i="25"/>
  <c r="J44" i="25"/>
  <c r="J45" i="25" s="1"/>
  <c r="AO21" i="19" s="1"/>
  <c r="AO22" i="19" s="1"/>
  <c r="AP6" i="19"/>
  <c r="K34" i="25"/>
  <c r="K15" i="25"/>
  <c r="K19" i="25" s="1"/>
  <c r="J22" i="25"/>
  <c r="J26" i="25" s="1"/>
  <c r="J28" i="25" s="1"/>
  <c r="AN10" i="19"/>
  <c r="AN8" i="19"/>
  <c r="K35" i="25" l="1"/>
  <c r="K44" i="25"/>
  <c r="K45" i="25" s="1"/>
  <c r="AP21" i="19" s="1"/>
  <c r="AP22" i="19" s="1"/>
  <c r="K22" i="25"/>
  <c r="K26" i="25" s="1"/>
  <c r="K28" i="25" s="1"/>
  <c r="AO10" i="19"/>
  <c r="AO8" i="19"/>
  <c r="AP10" i="19" l="1"/>
  <c r="AP8" i="19"/>
</calcChain>
</file>

<file path=xl/sharedStrings.xml><?xml version="1.0" encoding="utf-8"?>
<sst xmlns="http://schemas.openxmlformats.org/spreadsheetml/2006/main" count="198" uniqueCount="162">
  <si>
    <t>Afschrijvingen</t>
  </si>
  <si>
    <t>Balans</t>
  </si>
  <si>
    <t>Bedragen in EUR x 1.000</t>
  </si>
  <si>
    <t>Boekwaarde afgestote/verkochte MVA</t>
  </si>
  <si>
    <t>Verkoopprijs MVA</t>
  </si>
  <si>
    <t>Naar RR</t>
  </si>
  <si>
    <t>Naar KSO</t>
  </si>
  <si>
    <t>Resultatenrekening</t>
  </si>
  <si>
    <t>Verkoopresultaat vaste activa</t>
  </si>
  <si>
    <t>Afschrijvingen (-/-)</t>
  </si>
  <si>
    <t>Verkoop-/afstoot specificatie MVA</t>
  </si>
  <si>
    <t>Naar BS</t>
  </si>
  <si>
    <t>Beginwaarde MVA</t>
  </si>
  <si>
    <t>Afkortingen</t>
  </si>
  <si>
    <t>MVA</t>
  </si>
  <si>
    <t>Materiële vaste activa</t>
  </si>
  <si>
    <t>RR</t>
  </si>
  <si>
    <t>BS</t>
  </si>
  <si>
    <t>KSO</t>
  </si>
  <si>
    <t>Kasstroomoverzicht</t>
  </si>
  <si>
    <t>Brondata</t>
  </si>
  <si>
    <t>Praktisch gebruik</t>
  </si>
  <si>
    <t>Jaaraanduidingen in de kolommen, met R = realisatie/werkelijke cijfers en P = Prognose/verwachting</t>
  </si>
  <si>
    <t>+/- notatie op basis van resultaatimpact: + = positieve bijdrage aan resultaat; - = negatieve bijdrage aan resultaat</t>
  </si>
  <si>
    <t>Bedragen in zwarte tekst zijn formules/berekende waarden</t>
  </si>
  <si>
    <t>In het model worden enkele Engelstalige termen gebruikt, slechts alleen indien dit zinvol is gezien de gebruikelijke terminologie</t>
  </si>
  <si>
    <t>Veel uitgangspunten en berekeningen zijn weergegeven bij de betreffende invoer- of weergavevelden, of kunnen worden afgeleid op basis van de gehanteerde formules en presentaties</t>
  </si>
  <si>
    <t>Toelichtingen bij model</t>
  </si>
  <si>
    <t>Bepalingen voor gebruik</t>
  </si>
  <si>
    <t>Investeringen (+)</t>
  </si>
  <si>
    <t>Boekwaarde verkoop/afstoot (-/-)</t>
  </si>
  <si>
    <t>Eindwaarde bestaande MVA</t>
  </si>
  <si>
    <t>EUR</t>
  </si>
  <si>
    <t>Euro</t>
  </si>
  <si>
    <t>R</t>
  </si>
  <si>
    <t>Realisatie</t>
  </si>
  <si>
    <t>P</t>
  </si>
  <si>
    <t>Prognose</t>
  </si>
  <si>
    <t>Diverse assen van de grafieken in het dashboard zijn handmatig begrensd met een maximum en minumum waarde om de leesbaarheid te vergroten. Pas indien nodig de assen aan na invoer van de gegevens.</t>
  </si>
  <si>
    <t>Algemeen</t>
  </si>
  <si>
    <t>Invoer</t>
  </si>
  <si>
    <t>Rapportages:</t>
  </si>
  <si>
    <t>Brondata-&gt;</t>
  </si>
  <si>
    <t>Invoer startjaar</t>
  </si>
  <si>
    <t>Het model gaat uit van 2 historische jaren</t>
  </si>
  <si>
    <t>Bestaande MVA</t>
  </si>
  <si>
    <t>Nieuwe MVA</t>
  </si>
  <si>
    <t>Totale MVA</t>
  </si>
  <si>
    <t>Eindwaarde nieuwe MVA</t>
  </si>
  <si>
    <t>Eindwaarde MVA</t>
  </si>
  <si>
    <t>Beginwaarde bestaande MVA</t>
  </si>
  <si>
    <t>Beginwaarde nieuwe MVA</t>
  </si>
  <si>
    <t>Bedragen in grijze cellen zijn handmatige invoer- waarden</t>
  </si>
  <si>
    <t>Invoer bestaande investeringen</t>
  </si>
  <si>
    <t>Inclusief desinvesteringen</t>
  </si>
  <si>
    <t>Machine xyz</t>
  </si>
  <si>
    <t># jaren afschr</t>
  </si>
  <si>
    <t>Auto</t>
  </si>
  <si>
    <t>Gevel</t>
  </si>
  <si>
    <t>Totaal nieuwe investeringen</t>
  </si>
  <si>
    <t>Afschr / jaar</t>
  </si>
  <si>
    <t>Afschrijfpatroon hulp</t>
  </si>
  <si>
    <t>Investeringsuitgaven (default of overschreven) = activering (OHW)</t>
  </si>
  <si>
    <t>Investerings- en afschrijvingsspecificatie</t>
  </si>
  <si>
    <t>Investeringen inclusief OHW (+)</t>
  </si>
  <si>
    <t>Materiële vaste activa inclusief onderhanden werk</t>
  </si>
  <si>
    <t>Investeringen inclusief onderhanden werk</t>
  </si>
  <si>
    <t>Mutatie eindwaarde MVA</t>
  </si>
  <si>
    <t>Investeringen</t>
  </si>
  <si>
    <t>Mutatie MVA</t>
  </si>
  <si>
    <t>Bedragen x € 1.000</t>
  </si>
  <si>
    <t>Afboeking</t>
  </si>
  <si>
    <t>Invoer betaande MVA</t>
  </si>
  <si>
    <t>Invoer nieuwe MVA</t>
  </si>
  <si>
    <t>De specificaties van de bestaande MVA (beginwaarde, investeringen in historische jaren en afschrijvingen) worden bekend verondersteld. De financiële administratie en/of de jaarrekening dient als bron.</t>
  </si>
  <si>
    <t>Restwaarde</t>
  </si>
  <si>
    <t>Investering</t>
  </si>
  <si>
    <t>Totale afschrijving</t>
  </si>
  <si>
    <t>Jaar investering</t>
  </si>
  <si>
    <t>Maand nummer</t>
  </si>
  <si>
    <t>Verkoop- en afstootspecificatie</t>
  </si>
  <si>
    <t>Aanname: volledige afschrijvingen gedurende looptijd actief obv investering -/- restwaarde; geen (tussentijdse) verkoop(resultaten) nieuwe MVA</t>
  </si>
  <si>
    <t>Afboeking restwaarde (-)</t>
  </si>
  <si>
    <t>Restwaarde MVA</t>
  </si>
  <si>
    <t>Verkoop-/afstoot bestaande MVA</t>
  </si>
  <si>
    <t>Verkoop-/afstoot nieuwe MVA</t>
  </si>
  <si>
    <t>Check boekwaarde nul na restwaarde</t>
  </si>
  <si>
    <t>Inclusief check of boekwaarde einde looptijd = restwaarde; indien ongelijk =&gt; Check boekwaarde in Invoer nieuwe MVA</t>
  </si>
  <si>
    <t>Verkoop-/afstoot totale MVA</t>
  </si>
  <si>
    <t>Hulpkolommen -&gt;</t>
  </si>
  <si>
    <t>Check investeringsuitgaven compleet</t>
  </si>
  <si>
    <t>Resterende boekwaarde is ongelijk aan restwaarde</t>
  </si>
  <si>
    <t>Selectie jaren nieuwe investeringen:</t>
  </si>
  <si>
    <t>Investeringsuitgaven zijn ongelijk aan totale investering</t>
  </si>
  <si>
    <t>Ten behoeve van jaarselectie nieuwe investeringen in sheet Invoer nieuwe MVA</t>
  </si>
  <si>
    <t>Aanname: resterende boekwaarde nieuwe MVA = restwaarde bij einde looptijd</t>
  </si>
  <si>
    <t>Aanname is dat de nieuwe investeringen volledig worden afgeschreven op basis van de initiële investering -/- restwaarde</t>
  </si>
  <si>
    <t>Er zijn 2 invoer sheets, in sheets rechts van INVOER-&gt;:</t>
  </si>
  <si>
    <t>1. Invoer bestaande MVA (boekwaarde, historische investeringen, afboekingen, afschrijvingen van bestaande MVA)</t>
  </si>
  <si>
    <t>2. Invoer nieuwe MVA</t>
  </si>
  <si>
    <t>Invoer investeringsuitgaven (indien ongelijk aan investeringsjaar)</t>
  </si>
  <si>
    <t>Bron historische jaren: uit Resultaten rekening</t>
  </si>
  <si>
    <t>Bron historische jaren: uit balans</t>
  </si>
  <si>
    <t>Bron: resultatenrekening en activa administratie</t>
  </si>
  <si>
    <t>Specificaties nieuwe investeringen</t>
  </si>
  <si>
    <t>Omschrijving</t>
  </si>
  <si>
    <t>Opmerkingen:</t>
  </si>
  <si>
    <t>Afschrijvingen starten 1 maand na jaar/maand van investering</t>
  </si>
  <si>
    <t>Investering is investeringsbedrag inclusief alle bijkomende activeerbare uitgaven</t>
  </si>
  <si>
    <t>Restwaarde is verwachte opbrengst van actief na einde looptijd</t>
  </si>
  <si>
    <t>Totale afschrijving = Investering -/- restwaarde</t>
  </si>
  <si>
    <t>Jaar en maandnummer is moment van in gebruikneming van actief</t>
  </si>
  <si>
    <t># jaren afschrijving afhankelijk van economische levensduur actief en verslaggevingsregels</t>
  </si>
  <si>
    <t>Afschrijvingen per jaar bedragen afschrijvingen voor 12 maanden</t>
  </si>
  <si>
    <t>Hulpkommen: worden gebruikt voor berekeningen; geen invoer</t>
  </si>
  <si>
    <t>Investeringsuitgaven (default of overschreven) betreft investeringsuitgaven per jaar zoals handmatig ingevoerd, of indien niet ingevoerd, zoals berekend (=investeringsjaar)</t>
  </si>
  <si>
    <t>Afschrijvingen betreft berekende afschrijvingen per (deel van) jaar</t>
  </si>
  <si>
    <t>Restwaarde geeft de restwaarde per jaar aan het einde van de looptijd</t>
  </si>
  <si>
    <t>Afschrijfpatroon hulp betreft hulpberekening voor de afschrijfbedragen per jaar</t>
  </si>
  <si>
    <t>Check boekwaarde nul na restwaarde betreft interne controle of de boekwaarde nul na afboeking van de restwaarde (aanname is dat de reguliere afschrijvingen gelijk zijn aan de investering -/- restwaarde)</t>
  </si>
  <si>
    <t>Check investeringsuitgaven compleet betreft controle of de handmatig ingevoerde investeringsuitgaven gelijk zijn aan de totale investering</t>
  </si>
  <si>
    <t>Hulpkommen:</t>
  </si>
  <si>
    <t>Omschrijving betreft één specifieke investering of combinatie van investeringen met exact dezelfde specificaties (investeringsjaar, maandnummer, afschrijvingsjaren)</t>
  </si>
  <si>
    <t>Invoer investeringsuitgaven: alleen invoer nodig indien jaar van uitgaven ongelijk is aan het investeringsjaar; uitgaven kunnen vooruitlopen op investeringsjaar; vooruitlopende uitgaven betreffen onderhanden werk MVA</t>
  </si>
  <si>
    <t>Let op bij handmatige invoer investeringsuitgaven: totale bedrag invoer over de jaren moeten gelijk zijn aan het totale investeringsbedrag (foutmelding wordt gegeven indien bedragen ongelijk zijn)</t>
  </si>
  <si>
    <t>Regels kunnen worden toegevoegd door een regel te kopiëren en de gekopieerde regel in te voegen</t>
  </si>
  <si>
    <t>De invoersheets bevatten toelichting voor de invoer</t>
  </si>
  <si>
    <t>In de output sheets Dashboard en MVA Specificatie vindt geen invoer plaats.</t>
  </si>
  <si>
    <t>De nieuwe investeringen worden afzonderlijk per regel gespecificeerd, of kunnen per type met gelijke specificaties gegroepeerd worden.</t>
  </si>
  <si>
    <t>Het model kan als afzonderlijk model gebruikt worden voor de MVA planning. Het kan tevens als onderdeel opgenomen worden in bestaande meerjarenplanningen, zoals deze ook beschikbaar zijn op de site van KnowYourFinance. De MVA specificatie van de MVA boekwaarde, investeringen, verkoop/afstoot en afschrijvingen sluit aan op de beschikbare MJP moddelen van KnowYourFinance.</t>
  </si>
  <si>
    <t>OHW</t>
  </si>
  <si>
    <t>Onderhanden werk</t>
  </si>
  <si>
    <t>Infdien extra jaren worden toegevoegd in het model, dienen de jaren ook in de hulpkommen te worden toegevoegd</t>
  </si>
  <si>
    <t>KnowYourFinance ©</t>
  </si>
  <si>
    <t>Het model gaat standaard uit van een planningshorizon van 5 jaren</t>
  </si>
  <si>
    <t>KnowYourFinance en/of de auteur kunnen niet verantwoordelijk worden gehouden voor een juiste werking van het model in uw specifieke organisatie/onderneming. Ook kunnen KnowYourFinance en/of de auteur niet aansprakelijk worden gesteld voor onjuistheden in het model. KnowYourFinance hecht veel waarde aan kwaliteit en een zinvol gebruik van het model. In het geval van gesignaleerde onjuistheden of onvolkomenheden, zal KnowYourFinance deze zo spoedig mogelijk oplossen, in afstemming met de gebruiker(s) van het model.</t>
  </si>
  <si>
    <t>KnowYourFinance en de auteur zijn niet verantwoordelijk voor besluitvorming (of achterwege blijven hiervan) op basis van het model, zowel niet in de oorspronkelijke vorm als in aangepaste vorm.</t>
  </si>
  <si>
    <t>KnowYourFinance</t>
  </si>
  <si>
    <t>U kunt contact opnemen met KnowYourFinance bij vragen over het model, of indien u klant-specifieke wensen en toepassingen heeft. We waarderen uw feedback over het model en het delen van uw gebruikservaringen. Wij nodigen u uit een email te sturen of onze webstite te bezoeken via onderstaande links.</t>
  </si>
  <si>
    <t>info@knowyourfinance.nl</t>
  </si>
  <si>
    <t>https://knowyourfinance.nl</t>
  </si>
  <si>
    <t>Model kenmerken en toepasbaarheid</t>
  </si>
  <si>
    <r>
      <rPr>
        <b/>
        <sz val="11"/>
        <rFont val="Calibri"/>
        <family val="2"/>
        <scheme val="minor"/>
      </rPr>
      <t>Model type:</t>
    </r>
    <r>
      <rPr>
        <sz val="11"/>
        <rFont val="Calibri"/>
        <family val="2"/>
        <scheme val="minor"/>
      </rPr>
      <t xml:space="preserve"> Investeringsplanning en -specificatie, inclusief verwerking in activa, kasstroomoverzicht en afschrijvingslasten in de winst &amp; verliesrekening</t>
    </r>
  </si>
  <si>
    <r>
      <rPr>
        <b/>
        <sz val="11"/>
        <rFont val="Calibri"/>
        <family val="2"/>
        <scheme val="minor"/>
      </rPr>
      <t>Toepassing:</t>
    </r>
    <r>
      <rPr>
        <sz val="11"/>
        <rFont val="Calibri"/>
        <family val="2"/>
        <scheme val="minor"/>
      </rPr>
      <t xml:space="preserve"> Het model dient als voorbeeld voor de financiële planning en specificatie van investeringen.</t>
    </r>
  </si>
  <si>
    <t>Kasstroom en Resultaat</t>
  </si>
  <si>
    <t>Afschrijvingslasten</t>
  </si>
  <si>
    <t>Kasstromen</t>
  </si>
  <si>
    <t>Verkoop</t>
  </si>
  <si>
    <t>Totaal</t>
  </si>
  <si>
    <t>Resultaat</t>
  </si>
  <si>
    <t>Verkoopresultaat</t>
  </si>
  <si>
    <t>Dashboard Investeringsplanning</t>
  </si>
  <si>
    <t>Invoer eerste prognosejaar</t>
  </si>
  <si>
    <t>Invoer alleen voor historische jaren; invoer nieuwe investeringen in volgende sheet</t>
  </si>
  <si>
    <t>Aanbouw</t>
  </si>
  <si>
    <t>Checks:</t>
  </si>
  <si>
    <t>Master check:</t>
  </si>
  <si>
    <t>Check Invoer nieuwe MVA indien &lt;&gt;0</t>
  </si>
  <si>
    <t>Het model is generiek van opzet, dat als voorbeeld kan dienen voor de financiële planning van organisaties en ondernemingen. Het model is niet zondermeer standaard toepasbaar in uw organisatie en/of uw situatie.  Mogelijk moeten aanpassingen gedaan worden om het model te laten aansluiten op uw specifieke omstandigheden, eisen en wensen. Voldoende kennis van excel en financieel modelleren is noodzakelijk voor het aanpassen van het model, het geschikt maken voor een specifieke bedrijfssituatie en het gebruik van het model. Vraag advies van KYF over de geschiktheid, de benodigde aanpassingen en het gebruik van het model.</t>
  </si>
  <si>
    <t>Het model kan vrij gebruikt worden als aanzet voor eigen gebruik en ten behoeve van ontwikkeling van de eigen kennis.</t>
  </si>
  <si>
    <t>Het model kan gebruikt voor onderwijskundige doeleinden in klassikale onderwijsvormen en voor praktijkgerichte case studies na toestemming van KYF en onder de voorwaarde dat copyright en intellectuele eigendom van het model worden gerespecteerd.</t>
  </si>
  <si>
    <t>KnowYourFinance heeft als doel organisaties te ondersteunen bij de financiële planning, analyse en besluitvorming en de kennis over financiële analyse, planning en modelleren praktisch beschikbaar te 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</si>
</sst>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quot;€&quot;\ #,##0;\-&quot;€&quot;\ #,##0;\-"/>
    <numFmt numFmtId="167" formatCode="#,##0_ ;\-#,##0\ "/>
    <numFmt numFmtId="168" formatCode="0_ ;\-0\ "/>
  </numFmts>
  <fonts count="35" x14ac:knownFonts="1">
    <font>
      <sz val="11"/>
      <color theme="1"/>
      <name val="Calibri"/>
      <family val="2"/>
      <scheme val="minor"/>
    </font>
    <font>
      <b/>
      <sz val="11"/>
      <color theme="1"/>
      <name val="Calibri"/>
      <family val="2"/>
      <scheme val="minor"/>
    </font>
    <font>
      <sz val="11"/>
      <color theme="0"/>
      <name val="Calibri"/>
      <family val="2"/>
      <scheme val="minor"/>
    </font>
    <font>
      <b/>
      <sz val="11"/>
      <color theme="0"/>
      <name val="Calibri"/>
      <family val="2"/>
      <scheme val="minor"/>
    </font>
    <font>
      <i/>
      <sz val="11"/>
      <color theme="1"/>
      <name val="Calibri"/>
      <family val="2"/>
      <scheme val="minor"/>
    </font>
    <font>
      <sz val="11"/>
      <name val="Calibri"/>
      <family val="2"/>
      <scheme val="minor"/>
    </font>
    <font>
      <b/>
      <sz val="11"/>
      <name val="Calibri"/>
      <family val="2"/>
      <scheme val="minor"/>
    </font>
    <font>
      <i/>
      <sz val="9"/>
      <color theme="1"/>
      <name val="Calibri"/>
      <family val="2"/>
      <scheme val="minor"/>
    </font>
    <font>
      <b/>
      <sz val="12"/>
      <color theme="1"/>
      <name val="Calibri"/>
      <family val="2"/>
      <scheme val="minor"/>
    </font>
    <font>
      <i/>
      <sz val="9"/>
      <color theme="0"/>
      <name val="Calibri"/>
      <family val="2"/>
      <scheme val="minor"/>
    </font>
    <font>
      <b/>
      <sz val="12"/>
      <name val="Calibri"/>
      <family val="2"/>
      <scheme val="minor"/>
    </font>
    <font>
      <i/>
      <sz val="9"/>
      <name val="Calibri"/>
      <family val="2"/>
      <scheme val="minor"/>
    </font>
    <font>
      <i/>
      <sz val="8"/>
      <color theme="1"/>
      <name val="Calibri"/>
      <family val="2"/>
      <scheme val="minor"/>
    </font>
    <font>
      <b/>
      <sz val="9"/>
      <name val="Calibri"/>
      <family val="2"/>
      <scheme val="minor"/>
    </font>
    <font>
      <sz val="11"/>
      <name val="Calibri"/>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i/>
      <sz val="11"/>
      <name val="Calibri"/>
      <family val="2"/>
      <scheme val="minor"/>
    </font>
    <font>
      <b/>
      <sz val="10"/>
      <color rgb="FF00B050"/>
      <name val="Calibri"/>
      <family val="2"/>
      <scheme val="minor"/>
    </font>
    <font>
      <u/>
      <sz val="10"/>
      <color theme="1"/>
      <name val="Calibri"/>
      <family val="2"/>
      <scheme val="minor"/>
    </font>
    <font>
      <i/>
      <sz val="11"/>
      <color theme="0"/>
      <name val="Calibri"/>
      <family val="2"/>
      <scheme val="minor"/>
    </font>
    <font>
      <b/>
      <sz val="8"/>
      <color theme="1"/>
      <name val="Calibri"/>
      <family val="2"/>
      <scheme val="minor"/>
    </font>
    <font>
      <b/>
      <sz val="8"/>
      <color theme="0"/>
      <name val="Calibri"/>
      <family val="2"/>
      <scheme val="minor"/>
    </font>
    <font>
      <i/>
      <sz val="10"/>
      <color theme="1"/>
      <name val="Calibri"/>
      <family val="2"/>
      <scheme val="minor"/>
    </font>
    <font>
      <u/>
      <sz val="11"/>
      <color theme="10"/>
      <name val="Calibri"/>
      <family val="2"/>
      <scheme val="minor"/>
    </font>
    <font>
      <sz val="11"/>
      <color theme="1"/>
      <name val="Segoe UI"/>
      <family val="2"/>
    </font>
    <font>
      <b/>
      <u/>
      <sz val="11"/>
      <color theme="9"/>
      <name val="Calibri"/>
      <family val="2"/>
      <scheme val="minor"/>
    </font>
    <font>
      <sz val="9"/>
      <name val="Calibri"/>
      <family val="2"/>
      <scheme val="minor"/>
    </font>
    <font>
      <b/>
      <sz val="9"/>
      <color rgb="FFFFFF00"/>
      <name val="Calibri"/>
      <family val="2"/>
      <scheme val="minor"/>
    </font>
    <font>
      <sz val="11"/>
      <color rgb="FFFFFF00"/>
      <name val="Calibri"/>
      <family val="2"/>
      <scheme val="minor"/>
    </font>
    <font>
      <sz val="9"/>
      <color theme="1"/>
      <name val="Calibri"/>
      <family val="2"/>
      <scheme val="minor"/>
    </font>
    <font>
      <sz val="9"/>
      <color rgb="FFFFFF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0000"/>
        <bgColor indexed="64"/>
      </patternFill>
    </fill>
  </fills>
  <borders count="5">
    <border>
      <left/>
      <right/>
      <top/>
      <bottom/>
      <diagonal/>
    </border>
    <border>
      <left/>
      <right style="thin">
        <color theme="0"/>
      </right>
      <top/>
      <bottom/>
      <diagonal/>
    </border>
    <border>
      <left/>
      <right/>
      <top style="thin">
        <color indexed="64"/>
      </top>
      <bottom/>
      <diagonal/>
    </border>
    <border>
      <left/>
      <right/>
      <top style="thin">
        <color indexed="64"/>
      </top>
      <bottom style="double">
        <color indexed="64"/>
      </bottom>
      <diagonal/>
    </border>
    <border>
      <left/>
      <right/>
      <top/>
      <bottom style="thin">
        <color indexed="64"/>
      </bottom>
      <diagonal/>
    </border>
  </borders>
  <cellStyleXfs count="2">
    <xf numFmtId="0" fontId="0" fillId="0" borderId="0"/>
    <xf numFmtId="0" fontId="27" fillId="0" borderId="0" applyNumberFormat="0" applyFill="0" applyBorder="0" applyAlignment="0" applyProtection="0"/>
  </cellStyleXfs>
  <cellXfs count="107">
    <xf numFmtId="0" fontId="0" fillId="0" borderId="0" xfId="0"/>
    <xf numFmtId="3" fontId="0" fillId="0" borderId="0" xfId="0" applyNumberFormat="1"/>
    <xf numFmtId="0" fontId="1" fillId="0" borderId="0" xfId="0" applyFont="1"/>
    <xf numFmtId="0" fontId="4" fillId="0" borderId="0" xfId="0" applyFont="1"/>
    <xf numFmtId="0" fontId="2" fillId="2" borderId="0" xfId="0" applyFont="1" applyFill="1" applyAlignment="1">
      <alignment vertical="top" wrapText="1"/>
    </xf>
    <xf numFmtId="0" fontId="0" fillId="0" borderId="0" xfId="0" applyAlignment="1">
      <alignment vertical="top" wrapText="1"/>
    </xf>
    <xf numFmtId="0" fontId="0" fillId="0" borderId="0" xfId="0" quotePrefix="1" applyAlignment="1">
      <alignment vertical="top" wrapText="1"/>
    </xf>
    <xf numFmtId="0" fontId="8" fillId="0" borderId="0" xfId="0" applyFont="1"/>
    <xf numFmtId="0" fontId="3" fillId="0" borderId="0" xfId="0" applyFont="1" applyAlignment="1">
      <alignment horizontal="center"/>
    </xf>
    <xf numFmtId="0" fontId="3" fillId="3" borderId="0" xfId="0" applyFont="1" applyFill="1"/>
    <xf numFmtId="0" fontId="3" fillId="3" borderId="0" xfId="0" applyFont="1" applyFill="1" applyAlignment="1">
      <alignment horizontal="center"/>
    </xf>
    <xf numFmtId="0" fontId="3" fillId="0" borderId="1" xfId="0" applyFont="1" applyBorder="1" applyAlignment="1">
      <alignment horizontal="center"/>
    </xf>
    <xf numFmtId="0" fontId="10" fillId="0" borderId="4" xfId="0" applyFont="1" applyBorder="1"/>
    <xf numFmtId="0" fontId="5" fillId="0" borderId="4" xfId="0" applyFont="1" applyBorder="1"/>
    <xf numFmtId="0" fontId="11" fillId="0" borderId="4" xfId="0" applyFont="1" applyBorder="1" applyAlignment="1">
      <alignment horizontal="right"/>
    </xf>
    <xf numFmtId="0" fontId="5" fillId="0" borderId="0" xfId="0" applyFont="1"/>
    <xf numFmtId="0" fontId="12" fillId="0" borderId="0" xfId="0" applyFont="1" applyAlignment="1">
      <alignment vertical="top"/>
    </xf>
    <xf numFmtId="0" fontId="5" fillId="0" borderId="0" xfId="0" applyFont="1" applyAlignment="1">
      <alignment vertical="top" wrapText="1"/>
    </xf>
    <xf numFmtId="0" fontId="4" fillId="0" borderId="0" xfId="0" applyFont="1" applyAlignment="1">
      <alignment vertical="top" wrapText="1"/>
    </xf>
    <xf numFmtId="0" fontId="0" fillId="0" borderId="4" xfId="0" applyBorder="1"/>
    <xf numFmtId="0" fontId="10" fillId="0" borderId="0" xfId="0" applyFont="1"/>
    <xf numFmtId="0" fontId="13" fillId="0" borderId="0" xfId="0" applyFont="1"/>
    <xf numFmtId="0" fontId="6" fillId="0" borderId="0" xfId="0" applyFont="1"/>
    <xf numFmtId="0" fontId="6" fillId="0" borderId="0" xfId="0" applyFont="1" applyAlignment="1">
      <alignment horizontal="center"/>
    </xf>
    <xf numFmtId="0" fontId="7" fillId="0" borderId="4" xfId="0" applyFont="1" applyBorder="1"/>
    <xf numFmtId="0" fontId="14" fillId="0" borderId="0" xfId="0" applyFont="1"/>
    <xf numFmtId="0" fontId="11" fillId="0" borderId="0" xfId="0" applyFont="1" applyAlignment="1">
      <alignment horizontal="right"/>
    </xf>
    <xf numFmtId="0" fontId="15" fillId="0" borderId="0" xfId="0" applyFont="1"/>
    <xf numFmtId="3" fontId="15" fillId="0" borderId="0" xfId="0" applyNumberFormat="1" applyFont="1"/>
    <xf numFmtId="0" fontId="16" fillId="0" borderId="0" xfId="0" applyFont="1"/>
    <xf numFmtId="3" fontId="16" fillId="0" borderId="0" xfId="0" applyNumberFormat="1" applyFont="1"/>
    <xf numFmtId="3" fontId="16" fillId="0" borderId="3" xfId="0" applyNumberFormat="1" applyFont="1" applyBorder="1"/>
    <xf numFmtId="0" fontId="17" fillId="0" borderId="0" xfId="0" applyFont="1" applyAlignment="1">
      <alignment horizontal="center"/>
    </xf>
    <xf numFmtId="0" fontId="15" fillId="0" borderId="0" xfId="0" quotePrefix="1" applyFont="1" applyAlignment="1">
      <alignment horizontal="center"/>
    </xf>
    <xf numFmtId="0" fontId="15" fillId="2" borderId="0" xfId="0" applyFont="1" applyFill="1"/>
    <xf numFmtId="0" fontId="16" fillId="2" borderId="0" xfId="0" applyFont="1" applyFill="1"/>
    <xf numFmtId="0" fontId="9" fillId="0" borderId="0" xfId="0" applyFont="1" applyAlignment="1">
      <alignment horizontal="right"/>
    </xf>
    <xf numFmtId="0" fontId="2" fillId="0" borderId="0" xfId="0" applyFont="1" applyAlignment="1">
      <alignment vertical="top" wrapText="1"/>
    </xf>
    <xf numFmtId="0" fontId="20" fillId="0" borderId="0" xfId="0" applyFont="1" applyAlignment="1">
      <alignment vertical="top" wrapText="1"/>
    </xf>
    <xf numFmtId="0" fontId="18" fillId="0" borderId="0" xfId="0" applyFont="1" applyAlignment="1">
      <alignment horizontal="left"/>
    </xf>
    <xf numFmtId="0" fontId="15" fillId="0" borderId="0" xfId="0" applyFont="1" applyAlignment="1">
      <alignment horizontal="left" indent="1"/>
    </xf>
    <xf numFmtId="0" fontId="16" fillId="0" borderId="0" xfId="0" applyFont="1" applyAlignment="1">
      <alignment horizontal="left" indent="1"/>
    </xf>
    <xf numFmtId="0" fontId="22" fillId="0" borderId="0" xfId="0" applyFont="1"/>
    <xf numFmtId="1" fontId="14" fillId="0" borderId="0" xfId="0" applyNumberFormat="1" applyFont="1"/>
    <xf numFmtId="1" fontId="6" fillId="0" borderId="0" xfId="0" applyNumberFormat="1" applyFont="1" applyAlignment="1">
      <alignment horizontal="center"/>
    </xf>
    <xf numFmtId="1" fontId="15" fillId="0" borderId="0" xfId="0" quotePrefix="1" applyNumberFormat="1" applyFont="1" applyAlignment="1">
      <alignment horizontal="center"/>
    </xf>
    <xf numFmtId="1" fontId="0" fillId="0" borderId="0" xfId="0" applyNumberFormat="1"/>
    <xf numFmtId="1" fontId="15" fillId="0" borderId="0" xfId="0" applyNumberFormat="1" applyFont="1"/>
    <xf numFmtId="0" fontId="16" fillId="0" borderId="3" xfId="0" applyFont="1" applyBorder="1"/>
    <xf numFmtId="0" fontId="3" fillId="0" borderId="0" xfId="0" applyFont="1" applyAlignment="1">
      <alignment vertical="center" textRotation="90"/>
    </xf>
    <xf numFmtId="0" fontId="23" fillId="0" borderId="0" xfId="0" applyFont="1"/>
    <xf numFmtId="1" fontId="18" fillId="0" borderId="0" xfId="0" applyNumberFormat="1" applyFont="1"/>
    <xf numFmtId="0" fontId="0" fillId="4" borderId="0" xfId="0" applyFill="1"/>
    <xf numFmtId="0" fontId="16" fillId="0" borderId="0" xfId="0" applyFont="1" applyAlignment="1">
      <alignment vertical="center"/>
    </xf>
    <xf numFmtId="0" fontId="16" fillId="0" borderId="0" xfId="0" applyFont="1" applyAlignment="1">
      <alignment horizontal="centerContinuous" vertical="center"/>
    </xf>
    <xf numFmtId="1" fontId="16" fillId="0" borderId="0" xfId="0" quotePrefix="1" applyNumberFormat="1" applyFont="1" applyAlignment="1">
      <alignment horizontal="centerContinuous" vertical="center"/>
    </xf>
    <xf numFmtId="0" fontId="16" fillId="0" borderId="0" xfId="0" quotePrefix="1" applyFont="1" applyAlignment="1">
      <alignment horizontal="centerContinuous" vertical="center"/>
    </xf>
    <xf numFmtId="0" fontId="16" fillId="0" borderId="0" xfId="0" applyFont="1" applyAlignment="1">
      <alignment horizontal="left" vertical="center" wrapText="1"/>
    </xf>
    <xf numFmtId="0" fontId="16" fillId="0" borderId="0" xfId="0" applyFont="1" applyAlignment="1">
      <alignment horizontal="center" vertical="center" wrapText="1"/>
    </xf>
    <xf numFmtId="1" fontId="16" fillId="0" borderId="0" xfId="0" applyNumberFormat="1" applyFont="1" applyAlignment="1">
      <alignment horizontal="center" vertical="center" wrapText="1"/>
    </xf>
    <xf numFmtId="0" fontId="7" fillId="0" borderId="0" xfId="0" applyFont="1"/>
    <xf numFmtId="0" fontId="17" fillId="0" borderId="0" xfId="0" applyFont="1"/>
    <xf numFmtId="1" fontId="17" fillId="0" borderId="0" xfId="0" applyNumberFormat="1" applyFont="1" applyAlignment="1">
      <alignment horizontal="center"/>
    </xf>
    <xf numFmtId="1" fontId="16" fillId="4" borderId="0" xfId="0" applyNumberFormat="1" applyFont="1" applyFill="1" applyAlignment="1">
      <alignment horizontal="center" vertical="center" wrapText="1"/>
    </xf>
    <xf numFmtId="0" fontId="18" fillId="0" borderId="0" xfId="0" applyFont="1" applyAlignment="1">
      <alignment horizontal="center"/>
    </xf>
    <xf numFmtId="0" fontId="5" fillId="0" borderId="0" xfId="0" applyFont="1" applyAlignment="1">
      <alignment horizontal="center"/>
    </xf>
    <xf numFmtId="0" fontId="26" fillId="0" borderId="0" xfId="0" applyFont="1"/>
    <xf numFmtId="1" fontId="15" fillId="5" borderId="0" xfId="0" applyNumberFormat="1" applyFont="1" applyFill="1"/>
    <xf numFmtId="1" fontId="18" fillId="5" borderId="0" xfId="0" applyNumberFormat="1" applyFont="1" applyFill="1"/>
    <xf numFmtId="0" fontId="28" fillId="0" borderId="0" xfId="0" applyFont="1" applyAlignment="1">
      <alignment horizontal="left" vertical="top" wrapText="1" indent="1"/>
    </xf>
    <xf numFmtId="0" fontId="29" fillId="0" borderId="0" xfId="1" applyFont="1" applyAlignment="1">
      <alignment vertical="top" wrapText="1"/>
    </xf>
    <xf numFmtId="0" fontId="27" fillId="0" borderId="0" xfId="1" applyAlignment="1">
      <alignment vertical="top" wrapText="1"/>
    </xf>
    <xf numFmtId="0" fontId="5" fillId="5" borderId="0" xfId="0" applyFont="1" applyFill="1" applyAlignment="1">
      <alignment vertical="top" wrapText="1"/>
    </xf>
    <xf numFmtId="0" fontId="17" fillId="3" borderId="0" xfId="0" applyFont="1" applyFill="1"/>
    <xf numFmtId="0" fontId="17" fillId="3" borderId="0" xfId="0" applyFont="1" applyFill="1" applyAlignment="1">
      <alignment horizontal="center"/>
    </xf>
    <xf numFmtId="166" fontId="18" fillId="5" borderId="0" xfId="0" applyNumberFormat="1" applyFont="1" applyFill="1"/>
    <xf numFmtId="166" fontId="15" fillId="0" borderId="0" xfId="0" quotePrefix="1" applyNumberFormat="1" applyFont="1" applyAlignment="1">
      <alignment horizontal="center"/>
    </xf>
    <xf numFmtId="166" fontId="15" fillId="0" borderId="0" xfId="0" applyNumberFormat="1" applyFont="1"/>
    <xf numFmtId="166" fontId="18" fillId="0" borderId="0" xfId="0" applyNumberFormat="1" applyFont="1"/>
    <xf numFmtId="166" fontId="19" fillId="5" borderId="2" xfId="0" applyNumberFormat="1" applyFont="1" applyFill="1" applyBorder="1"/>
    <xf numFmtId="166" fontId="19" fillId="0" borderId="2" xfId="0" applyNumberFormat="1" applyFont="1" applyBorder="1"/>
    <xf numFmtId="166" fontId="0" fillId="0" borderId="0" xfId="0" applyNumberFormat="1"/>
    <xf numFmtId="166" fontId="21" fillId="0" borderId="0" xfId="0" applyNumberFormat="1" applyFont="1"/>
    <xf numFmtId="166" fontId="19" fillId="0" borderId="0" xfId="0" applyNumberFormat="1" applyFont="1"/>
    <xf numFmtId="0" fontId="3" fillId="3" borderId="0" xfId="0" applyFont="1" applyFill="1" applyAlignment="1">
      <alignment horizontal="center" vertical="center" textRotation="90"/>
    </xf>
    <xf numFmtId="166" fontId="15" fillId="5" borderId="0" xfId="0" applyNumberFormat="1" applyFont="1" applyFill="1"/>
    <xf numFmtId="166" fontId="24" fillId="0" borderId="0" xfId="0" applyNumberFormat="1" applyFont="1" applyAlignment="1">
      <alignment horizontal="center" vertical="center" wrapText="1"/>
    </xf>
    <xf numFmtId="166" fontId="16" fillId="0" borderId="0" xfId="0" applyNumberFormat="1" applyFont="1" applyAlignment="1">
      <alignment horizontal="center" vertical="center" wrapText="1"/>
    </xf>
    <xf numFmtId="166" fontId="16" fillId="0" borderId="3" xfId="0" applyNumberFormat="1" applyFont="1" applyBorder="1"/>
    <xf numFmtId="166" fontId="16" fillId="0" borderId="0" xfId="0" applyNumberFormat="1" applyFont="1"/>
    <xf numFmtId="0" fontId="17" fillId="3" borderId="0" xfId="0" applyFont="1" applyFill="1" applyAlignment="1">
      <alignment horizontal="left" vertical="center" wrapText="1"/>
    </xf>
    <xf numFmtId="0" fontId="25" fillId="3" borderId="0" xfId="0" applyFont="1" applyFill="1" applyAlignment="1">
      <alignment horizontal="center" vertical="center" wrapText="1"/>
    </xf>
    <xf numFmtId="1" fontId="25" fillId="3" borderId="0" xfId="0" applyNumberFormat="1" applyFont="1" applyFill="1" applyAlignment="1">
      <alignment horizontal="center" vertical="center" wrapText="1"/>
    </xf>
    <xf numFmtId="1" fontId="17" fillId="3" borderId="0" xfId="0" applyNumberFormat="1" applyFont="1" applyFill="1" applyAlignment="1">
      <alignment horizontal="center" vertical="center" wrapText="1"/>
    </xf>
    <xf numFmtId="166" fontId="18" fillId="6" borderId="0" xfId="0" applyNumberFormat="1" applyFont="1" applyFill="1"/>
    <xf numFmtId="0" fontId="0" fillId="0" borderId="0" xfId="0" applyFill="1"/>
    <xf numFmtId="167" fontId="15" fillId="5" borderId="0" xfId="0" applyNumberFormat="1" applyFont="1" applyFill="1"/>
    <xf numFmtId="168" fontId="15" fillId="5" borderId="0" xfId="0" applyNumberFormat="1" applyFont="1" applyFill="1"/>
    <xf numFmtId="166" fontId="15" fillId="6" borderId="0" xfId="0" applyNumberFormat="1" applyFont="1" applyFill="1"/>
    <xf numFmtId="3" fontId="15" fillId="6" borderId="0" xfId="0" applyNumberFormat="1" applyFont="1" applyFill="1"/>
    <xf numFmtId="0" fontId="30" fillId="0" borderId="0" xfId="0" applyFont="1"/>
    <xf numFmtId="3" fontId="31" fillId="7" borderId="0" xfId="0" applyNumberFormat="1" applyFont="1" applyFill="1"/>
    <xf numFmtId="3" fontId="32" fillId="0" borderId="0" xfId="0" applyNumberFormat="1" applyFont="1" applyFill="1"/>
    <xf numFmtId="0" fontId="33" fillId="0" borderId="0" xfId="0" applyFont="1"/>
    <xf numFmtId="3" fontId="34" fillId="7" borderId="0" xfId="0" applyNumberFormat="1" applyFont="1" applyFill="1"/>
    <xf numFmtId="0" fontId="3" fillId="3" borderId="0" xfId="0" applyFont="1" applyFill="1" applyAlignment="1">
      <alignment vertical="top"/>
    </xf>
    <xf numFmtId="0" fontId="3" fillId="3" borderId="0" xfId="0" applyFont="1" applyFill="1" applyAlignment="1">
      <alignment vertical="top" wrapText="1"/>
    </xf>
  </cellXfs>
  <cellStyles count="2">
    <cellStyle name="Hyperlink" xfId="1" builtinId="8"/>
    <cellStyle name="Normal" xfId="0" builtinId="0"/>
  </cellStyles>
  <dxfs count="9">
    <dxf>
      <font>
        <color rgb="FF006100"/>
      </font>
      <fill>
        <patternFill>
          <bgColor rgb="FFC6EFCE"/>
        </patternFill>
      </fill>
    </dxf>
    <dxf>
      <font>
        <color rgb="FFFF0000"/>
      </font>
    </dxf>
    <dxf>
      <font>
        <strike val="0"/>
      </font>
      <fill>
        <patternFill>
          <bgColor rgb="FFFFFFCC"/>
        </patternFill>
      </fill>
    </dxf>
    <dxf>
      <font>
        <color rgb="FFFF0000"/>
      </font>
      <fill>
        <patternFill patternType="none">
          <bgColor auto="1"/>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Light16"/>
  <colors>
    <mruColors>
      <color rgb="FFFFFFCC"/>
      <color rgb="FFFFFF99"/>
      <color rgb="FFFFFF66"/>
      <color rgb="FF004646"/>
      <color rgb="FF007300"/>
      <color rgb="FFFF7C00"/>
      <color rgb="FF005A46"/>
      <color rgb="FF005A00"/>
      <color rgb="FF006600"/>
      <color rgb="FF00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Mutatie</a:t>
            </a:r>
            <a:r>
              <a:rPr lang="en-US" b="1" baseline="0"/>
              <a:t> MVA</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Dashboard!$AG$8</c:f>
              <c:strCache>
                <c:ptCount val="1"/>
                <c:pt idx="0">
                  <c:v>Mutatie MVA</c:v>
                </c:pt>
              </c:strCache>
            </c:strRef>
          </c:tx>
          <c:spPr>
            <a:solidFill>
              <a:schemeClr val="accent1"/>
            </a:solidFill>
            <a:ln w="38100">
              <a:noFill/>
            </a:ln>
            <a:effectLst/>
          </c:spPr>
          <c:invertIfNegative val="0"/>
          <c:cat>
            <c:strRef>
              <c:f>Dashboard!$AJ$3:$AP$3</c:f>
              <c:strCache>
                <c:ptCount val="7"/>
                <c:pt idx="0">
                  <c:v>R 24</c:v>
                </c:pt>
                <c:pt idx="1">
                  <c:v>R 25</c:v>
                </c:pt>
                <c:pt idx="2">
                  <c:v>P 26</c:v>
                </c:pt>
                <c:pt idx="3">
                  <c:v>P 27</c:v>
                </c:pt>
                <c:pt idx="4">
                  <c:v>P 28</c:v>
                </c:pt>
                <c:pt idx="5">
                  <c:v>P 29</c:v>
                </c:pt>
                <c:pt idx="6">
                  <c:v>P 30</c:v>
                </c:pt>
              </c:strCache>
            </c:strRef>
          </c:cat>
          <c:val>
            <c:numRef>
              <c:f>Dashboard!$AJ$8:$AP$8</c:f>
              <c:numCache>
                <c:formatCode>"€"\ #,##0;\-"€"\ #,##0;\-</c:formatCode>
                <c:ptCount val="7"/>
                <c:pt idx="0">
                  <c:v>75</c:v>
                </c:pt>
                <c:pt idx="1">
                  <c:v>-340</c:v>
                </c:pt>
                <c:pt idx="2">
                  <c:v>289.16666666666674</c:v>
                </c:pt>
                <c:pt idx="3">
                  <c:v>-538.88888888888891</c:v>
                </c:pt>
                <c:pt idx="4">
                  <c:v>-202.5</c:v>
                </c:pt>
                <c:pt idx="5">
                  <c:v>165.66666666666674</c:v>
                </c:pt>
                <c:pt idx="6">
                  <c:v>-11.194444444444571</c:v>
                </c:pt>
              </c:numCache>
            </c:numRef>
          </c:val>
          <c:extLst>
            <c:ext xmlns:c16="http://schemas.microsoft.com/office/drawing/2014/chart" uri="{C3380CC4-5D6E-409C-BE32-E72D297353CC}">
              <c16:uniqueId val="{00000000-98BF-4FA0-8F70-19DA79632CFD}"/>
            </c:ext>
          </c:extLst>
        </c:ser>
        <c:dLbls>
          <c:showLegendKey val="0"/>
          <c:showVal val="0"/>
          <c:showCatName val="0"/>
          <c:showSerName val="0"/>
          <c:showPercent val="0"/>
          <c:showBubbleSize val="0"/>
        </c:dLbls>
        <c:gapWidth val="150"/>
        <c:axId val="559422479"/>
        <c:axId val="455299359"/>
      </c:barChart>
      <c:lineChart>
        <c:grouping val="standard"/>
        <c:varyColors val="0"/>
        <c:ser>
          <c:idx val="1"/>
          <c:order val="1"/>
          <c:tx>
            <c:strRef>
              <c:f>Dashboard!$AG$5</c:f>
              <c:strCache>
                <c:ptCount val="1"/>
                <c:pt idx="0">
                  <c:v>Investeringen</c:v>
                </c:pt>
              </c:strCache>
            </c:strRef>
          </c:tx>
          <c:spPr>
            <a:ln w="19050" cap="rnd">
              <a:solidFill>
                <a:schemeClr val="accent2"/>
              </a:solidFill>
              <a:prstDash val="solid"/>
              <a:round/>
            </a:ln>
            <a:effectLst/>
          </c:spPr>
          <c:marker>
            <c:symbol val="none"/>
          </c:marker>
          <c:val>
            <c:numRef>
              <c:f>Dashboard!$AJ$5:$AP$5</c:f>
              <c:numCache>
                <c:formatCode>"€"\ #,##0;\-"€"\ #,##0;\-</c:formatCode>
                <c:ptCount val="7"/>
                <c:pt idx="0">
                  <c:v>250</c:v>
                </c:pt>
                <c:pt idx="1">
                  <c:v>100</c:v>
                </c:pt>
                <c:pt idx="2">
                  <c:v>750</c:v>
                </c:pt>
                <c:pt idx="3">
                  <c:v>60</c:v>
                </c:pt>
                <c:pt idx="4">
                  <c:v>0</c:v>
                </c:pt>
                <c:pt idx="5">
                  <c:v>300</c:v>
                </c:pt>
                <c:pt idx="6">
                  <c:v>150</c:v>
                </c:pt>
              </c:numCache>
            </c:numRef>
          </c:val>
          <c:smooth val="0"/>
          <c:extLst>
            <c:ext xmlns:c16="http://schemas.microsoft.com/office/drawing/2014/chart" uri="{C3380CC4-5D6E-409C-BE32-E72D297353CC}">
              <c16:uniqueId val="{00000000-B7BE-4045-91B7-67E4AD799465}"/>
            </c:ext>
          </c:extLst>
        </c:ser>
        <c:ser>
          <c:idx val="2"/>
          <c:order val="2"/>
          <c:tx>
            <c:strRef>
              <c:f>Dashboard!$AG$6</c:f>
              <c:strCache>
                <c:ptCount val="1"/>
                <c:pt idx="0">
                  <c:v>Afboeking</c:v>
                </c:pt>
              </c:strCache>
            </c:strRef>
          </c:tx>
          <c:spPr>
            <a:ln w="19050" cap="rnd">
              <a:solidFill>
                <a:schemeClr val="tx2">
                  <a:lumMod val="60000"/>
                  <a:lumOff val="40000"/>
                </a:schemeClr>
              </a:solidFill>
              <a:prstDash val="dash"/>
              <a:round/>
            </a:ln>
            <a:effectLst/>
          </c:spPr>
          <c:marker>
            <c:symbol val="none"/>
          </c:marker>
          <c:val>
            <c:numRef>
              <c:f>Dashboard!$AJ$6:$AP$6</c:f>
              <c:numCache>
                <c:formatCode>"€"\ #,##0;\-"€"\ #,##0;\-</c:formatCode>
                <c:ptCount val="7"/>
                <c:pt idx="0">
                  <c:v>-50</c:v>
                </c:pt>
                <c:pt idx="1">
                  <c:v>-300</c:v>
                </c:pt>
                <c:pt idx="2">
                  <c:v>0</c:v>
                </c:pt>
                <c:pt idx="3">
                  <c:v>-100</c:v>
                </c:pt>
                <c:pt idx="4">
                  <c:v>-50</c:v>
                </c:pt>
                <c:pt idx="5">
                  <c:v>0</c:v>
                </c:pt>
                <c:pt idx="6">
                  <c:v>-20</c:v>
                </c:pt>
              </c:numCache>
            </c:numRef>
          </c:val>
          <c:smooth val="0"/>
          <c:extLst>
            <c:ext xmlns:c16="http://schemas.microsoft.com/office/drawing/2014/chart" uri="{C3380CC4-5D6E-409C-BE32-E72D297353CC}">
              <c16:uniqueId val="{00000001-B7BE-4045-91B7-67E4AD799465}"/>
            </c:ext>
          </c:extLst>
        </c:ser>
        <c:ser>
          <c:idx val="3"/>
          <c:order val="3"/>
          <c:tx>
            <c:strRef>
              <c:f>Dashboard!$AG$7</c:f>
              <c:strCache>
                <c:ptCount val="1"/>
                <c:pt idx="0">
                  <c:v>Afschrijvingen</c:v>
                </c:pt>
              </c:strCache>
            </c:strRef>
          </c:tx>
          <c:spPr>
            <a:ln w="19050" cap="rnd">
              <a:solidFill>
                <a:schemeClr val="bg1">
                  <a:lumMod val="65000"/>
                </a:schemeClr>
              </a:solidFill>
              <a:prstDash val="solid"/>
              <a:round/>
            </a:ln>
            <a:effectLst/>
          </c:spPr>
          <c:marker>
            <c:symbol val="none"/>
          </c:marker>
          <c:val>
            <c:numRef>
              <c:f>Dashboard!$AJ$7:$AP$7</c:f>
              <c:numCache>
                <c:formatCode>"€"\ #,##0;\-"€"\ #,##0;\-</c:formatCode>
                <c:ptCount val="7"/>
                <c:pt idx="0">
                  <c:v>-125</c:v>
                </c:pt>
                <c:pt idx="1">
                  <c:v>-140</c:v>
                </c:pt>
                <c:pt idx="2">
                  <c:v>-460.83333333333331</c:v>
                </c:pt>
                <c:pt idx="3">
                  <c:v>-498.88888888888891</c:v>
                </c:pt>
                <c:pt idx="4">
                  <c:v>-152.5</c:v>
                </c:pt>
                <c:pt idx="5">
                  <c:v>-134.33333333333334</c:v>
                </c:pt>
                <c:pt idx="6">
                  <c:v>-141.19444444444446</c:v>
                </c:pt>
              </c:numCache>
            </c:numRef>
          </c:val>
          <c:smooth val="0"/>
          <c:extLst>
            <c:ext xmlns:c16="http://schemas.microsoft.com/office/drawing/2014/chart" uri="{C3380CC4-5D6E-409C-BE32-E72D297353CC}">
              <c16:uniqueId val="{00000002-B7BE-4045-91B7-67E4AD799465}"/>
            </c:ext>
          </c:extLst>
        </c:ser>
        <c:dLbls>
          <c:showLegendKey val="0"/>
          <c:showVal val="0"/>
          <c:showCatName val="0"/>
          <c:showSerName val="0"/>
          <c:showPercent val="0"/>
          <c:showBubbleSize val="0"/>
        </c:dLbls>
        <c:marker val="1"/>
        <c:smooth val="0"/>
        <c:axId val="559422479"/>
        <c:axId val="455299359"/>
      </c:lineChart>
      <c:catAx>
        <c:axId val="559422479"/>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quot;€&quot;\ #,##0;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legend>
      <c:legendPos val="r"/>
      <c:layout>
        <c:manualLayout>
          <c:xMode val="edge"/>
          <c:yMode val="edge"/>
          <c:x val="0.74315803498065791"/>
          <c:y val="4.6988881225848961E-2"/>
          <c:w val="0.23142374134428667"/>
          <c:h val="0.27588745994470387"/>
        </c:manualLayout>
      </c:layout>
      <c:overlay val="1"/>
      <c:spPr>
        <a:solidFill>
          <a:schemeClr val="bg1"/>
        </a:solidFill>
        <a:ln>
          <a:solidFill>
            <a:schemeClr val="bg1"/>
          </a:solid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baseline="0"/>
              <a:t>Totale MVA</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lineChart>
        <c:grouping val="standard"/>
        <c:varyColors val="0"/>
        <c:ser>
          <c:idx val="0"/>
          <c:order val="0"/>
          <c:tx>
            <c:strRef>
              <c:f>Dashboard!$AG$10</c:f>
              <c:strCache>
                <c:ptCount val="1"/>
                <c:pt idx="0">
                  <c:v>Totale MVA</c:v>
                </c:pt>
              </c:strCache>
            </c:strRef>
          </c:tx>
          <c:spPr>
            <a:ln w="38100" cap="rnd">
              <a:solidFill>
                <a:schemeClr val="accent1"/>
              </a:solidFill>
              <a:round/>
            </a:ln>
            <a:effectLst/>
          </c:spPr>
          <c:marker>
            <c:symbol val="none"/>
          </c:marker>
          <c:cat>
            <c:strRef>
              <c:f>Dashboard!$AJ$3:$AP$3</c:f>
              <c:strCache>
                <c:ptCount val="7"/>
                <c:pt idx="0">
                  <c:v>R 24</c:v>
                </c:pt>
                <c:pt idx="1">
                  <c:v>R 25</c:v>
                </c:pt>
                <c:pt idx="2">
                  <c:v>P 26</c:v>
                </c:pt>
                <c:pt idx="3">
                  <c:v>P 27</c:v>
                </c:pt>
                <c:pt idx="4">
                  <c:v>P 28</c:v>
                </c:pt>
                <c:pt idx="5">
                  <c:v>P 29</c:v>
                </c:pt>
                <c:pt idx="6">
                  <c:v>P 30</c:v>
                </c:pt>
              </c:strCache>
            </c:strRef>
          </c:cat>
          <c:val>
            <c:numRef>
              <c:f>Dashboard!$AJ$10:$AP$10</c:f>
              <c:numCache>
                <c:formatCode>"€"\ #,##0;\-"€"\ #,##0;\-</c:formatCode>
                <c:ptCount val="7"/>
                <c:pt idx="0">
                  <c:v>2000</c:v>
                </c:pt>
                <c:pt idx="1">
                  <c:v>1660</c:v>
                </c:pt>
                <c:pt idx="2">
                  <c:v>1949.1666666666667</c:v>
                </c:pt>
                <c:pt idx="3">
                  <c:v>1410.2777777777778</c:v>
                </c:pt>
                <c:pt idx="4">
                  <c:v>1207.7777777777778</c:v>
                </c:pt>
                <c:pt idx="5">
                  <c:v>1373.4444444444446</c:v>
                </c:pt>
                <c:pt idx="6">
                  <c:v>1362.25</c:v>
                </c:pt>
              </c:numCache>
            </c:numRef>
          </c:val>
          <c:smooth val="0"/>
          <c:extLst>
            <c:ext xmlns:c16="http://schemas.microsoft.com/office/drawing/2014/chart" uri="{C3380CC4-5D6E-409C-BE32-E72D297353CC}">
              <c16:uniqueId val="{00000000-E6E8-4BEA-98C6-476C6189A0A9}"/>
            </c:ext>
          </c:extLst>
        </c:ser>
        <c:dLbls>
          <c:showLegendKey val="0"/>
          <c:showVal val="0"/>
          <c:showCatName val="0"/>
          <c:showSerName val="0"/>
          <c:showPercent val="0"/>
          <c:showBubbleSize val="0"/>
        </c:dLbls>
        <c:smooth val="0"/>
        <c:axId val="559422479"/>
        <c:axId val="455299359"/>
      </c:lineChart>
      <c:catAx>
        <c:axId val="5594224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quot;€&quot;\ #,##0;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Kasstromen</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areaChart>
        <c:grouping val="stacked"/>
        <c:varyColors val="0"/>
        <c:ser>
          <c:idx val="0"/>
          <c:order val="0"/>
          <c:tx>
            <c:strRef>
              <c:f>Dashboard!$AG$16</c:f>
              <c:strCache>
                <c:ptCount val="1"/>
                <c:pt idx="0">
                  <c:v>Totaal</c:v>
                </c:pt>
              </c:strCache>
            </c:strRef>
          </c:tx>
          <c:spPr>
            <a:solidFill>
              <a:schemeClr val="accent1"/>
            </a:solidFill>
            <a:ln w="38100">
              <a:noFill/>
            </a:ln>
            <a:effectLst/>
          </c:spPr>
          <c:cat>
            <c:strRef>
              <c:f>Dashboard!$AJ$3:$AP$3</c:f>
              <c:strCache>
                <c:ptCount val="7"/>
                <c:pt idx="0">
                  <c:v>R 24</c:v>
                </c:pt>
                <c:pt idx="1">
                  <c:v>R 25</c:v>
                </c:pt>
                <c:pt idx="2">
                  <c:v>P 26</c:v>
                </c:pt>
                <c:pt idx="3">
                  <c:v>P 27</c:v>
                </c:pt>
                <c:pt idx="4">
                  <c:v>P 28</c:v>
                </c:pt>
                <c:pt idx="5">
                  <c:v>P 29</c:v>
                </c:pt>
                <c:pt idx="6">
                  <c:v>P 30</c:v>
                </c:pt>
              </c:strCache>
            </c:strRef>
          </c:cat>
          <c:val>
            <c:numRef>
              <c:f>Dashboard!$AJ$16:$AP$16</c:f>
              <c:numCache>
                <c:formatCode>"€"\ #,##0;\-"€"\ #,##0;\-</c:formatCode>
                <c:ptCount val="7"/>
                <c:pt idx="0">
                  <c:v>-170</c:v>
                </c:pt>
                <c:pt idx="1">
                  <c:v>50</c:v>
                </c:pt>
                <c:pt idx="2">
                  <c:v>-750</c:v>
                </c:pt>
                <c:pt idx="3">
                  <c:v>20</c:v>
                </c:pt>
                <c:pt idx="4">
                  <c:v>0</c:v>
                </c:pt>
                <c:pt idx="5">
                  <c:v>-300</c:v>
                </c:pt>
                <c:pt idx="6">
                  <c:v>-150</c:v>
                </c:pt>
              </c:numCache>
            </c:numRef>
          </c:val>
          <c:extLst>
            <c:ext xmlns:c16="http://schemas.microsoft.com/office/drawing/2014/chart" uri="{C3380CC4-5D6E-409C-BE32-E72D297353CC}">
              <c16:uniqueId val="{00000000-DA09-482C-B475-7F3A6381BAEB}"/>
            </c:ext>
          </c:extLst>
        </c:ser>
        <c:dLbls>
          <c:showLegendKey val="0"/>
          <c:showVal val="0"/>
          <c:showCatName val="0"/>
          <c:showSerName val="0"/>
          <c:showPercent val="0"/>
          <c:showBubbleSize val="0"/>
        </c:dLbls>
        <c:axId val="559422479"/>
        <c:axId val="455299359"/>
      </c:areaChart>
      <c:lineChart>
        <c:grouping val="standard"/>
        <c:varyColors val="0"/>
        <c:ser>
          <c:idx val="1"/>
          <c:order val="1"/>
          <c:tx>
            <c:strRef>
              <c:f>Dashboard!$AG$14</c:f>
              <c:strCache>
                <c:ptCount val="1"/>
                <c:pt idx="0">
                  <c:v>Investeringen</c:v>
                </c:pt>
              </c:strCache>
            </c:strRef>
          </c:tx>
          <c:spPr>
            <a:ln w="19050" cap="rnd">
              <a:solidFill>
                <a:schemeClr val="accent2"/>
              </a:solidFill>
              <a:prstDash val="solid"/>
              <a:round/>
            </a:ln>
            <a:effectLst/>
          </c:spPr>
          <c:marker>
            <c:symbol val="none"/>
          </c:marker>
          <c:val>
            <c:numRef>
              <c:f>Dashboard!$AJ$14:$AP$14</c:f>
              <c:numCache>
                <c:formatCode>"€"\ #,##0;\-"€"\ #,##0;\-</c:formatCode>
                <c:ptCount val="7"/>
                <c:pt idx="0">
                  <c:v>-250</c:v>
                </c:pt>
                <c:pt idx="1">
                  <c:v>-100</c:v>
                </c:pt>
                <c:pt idx="2">
                  <c:v>-750</c:v>
                </c:pt>
                <c:pt idx="3">
                  <c:v>-60</c:v>
                </c:pt>
                <c:pt idx="4">
                  <c:v>0</c:v>
                </c:pt>
                <c:pt idx="5">
                  <c:v>-300</c:v>
                </c:pt>
                <c:pt idx="6">
                  <c:v>-150</c:v>
                </c:pt>
              </c:numCache>
            </c:numRef>
          </c:val>
          <c:smooth val="0"/>
          <c:extLst>
            <c:ext xmlns:c16="http://schemas.microsoft.com/office/drawing/2014/chart" uri="{C3380CC4-5D6E-409C-BE32-E72D297353CC}">
              <c16:uniqueId val="{00000001-DA09-482C-B475-7F3A6381BAEB}"/>
            </c:ext>
          </c:extLst>
        </c:ser>
        <c:ser>
          <c:idx val="2"/>
          <c:order val="2"/>
          <c:tx>
            <c:strRef>
              <c:f>Dashboard!$AG$15</c:f>
              <c:strCache>
                <c:ptCount val="1"/>
                <c:pt idx="0">
                  <c:v>Verkoop</c:v>
                </c:pt>
              </c:strCache>
            </c:strRef>
          </c:tx>
          <c:spPr>
            <a:ln w="19050" cap="rnd">
              <a:solidFill>
                <a:schemeClr val="tx2">
                  <a:lumMod val="60000"/>
                  <a:lumOff val="40000"/>
                </a:schemeClr>
              </a:solidFill>
              <a:prstDash val="dash"/>
              <a:round/>
            </a:ln>
            <a:effectLst/>
          </c:spPr>
          <c:marker>
            <c:symbol val="none"/>
          </c:marker>
          <c:val>
            <c:numRef>
              <c:f>Dashboard!$AJ$15:$AP$15</c:f>
              <c:numCache>
                <c:formatCode>"€"\ #,##0;\-"€"\ #,##0;\-</c:formatCode>
                <c:ptCount val="7"/>
                <c:pt idx="0">
                  <c:v>80</c:v>
                </c:pt>
                <c:pt idx="1">
                  <c:v>150</c:v>
                </c:pt>
                <c:pt idx="2">
                  <c:v>0</c:v>
                </c:pt>
                <c:pt idx="3">
                  <c:v>80</c:v>
                </c:pt>
                <c:pt idx="4">
                  <c:v>0</c:v>
                </c:pt>
                <c:pt idx="5">
                  <c:v>0</c:v>
                </c:pt>
                <c:pt idx="6">
                  <c:v>0</c:v>
                </c:pt>
              </c:numCache>
            </c:numRef>
          </c:val>
          <c:smooth val="0"/>
          <c:extLst>
            <c:ext xmlns:c16="http://schemas.microsoft.com/office/drawing/2014/chart" uri="{C3380CC4-5D6E-409C-BE32-E72D297353CC}">
              <c16:uniqueId val="{00000002-DA09-482C-B475-7F3A6381BAEB}"/>
            </c:ext>
          </c:extLst>
        </c:ser>
        <c:dLbls>
          <c:showLegendKey val="0"/>
          <c:showVal val="0"/>
          <c:showCatName val="0"/>
          <c:showSerName val="0"/>
          <c:showPercent val="0"/>
          <c:showBubbleSize val="0"/>
        </c:dLbls>
        <c:marker val="1"/>
        <c:smooth val="0"/>
        <c:axId val="559422479"/>
        <c:axId val="455299359"/>
      </c:lineChart>
      <c:catAx>
        <c:axId val="559422479"/>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quot;€&quot;\ #,##0;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legend>
      <c:legendPos val="r"/>
      <c:layout>
        <c:manualLayout>
          <c:xMode val="edge"/>
          <c:yMode val="edge"/>
          <c:x val="0.51775422870614707"/>
          <c:y val="0.58580747870481353"/>
          <c:w val="0.26047303156163798"/>
          <c:h val="0.2636257960369045"/>
        </c:manualLayout>
      </c:layout>
      <c:overlay val="1"/>
      <c:spPr>
        <a:solidFill>
          <a:schemeClr val="bg1"/>
        </a:solidFill>
        <a:ln>
          <a:solidFill>
            <a:schemeClr val="bg1"/>
          </a:solid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Resultaat ontwikkeling</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strRef>
              <c:f>Dashboard!$AG$22</c:f>
              <c:strCache>
                <c:ptCount val="1"/>
                <c:pt idx="0">
                  <c:v>Totaal</c:v>
                </c:pt>
              </c:strCache>
            </c:strRef>
          </c:tx>
          <c:spPr>
            <a:solidFill>
              <a:schemeClr val="accent1"/>
            </a:solidFill>
            <a:ln w="38100">
              <a:noFill/>
            </a:ln>
            <a:effectLst/>
          </c:spPr>
          <c:invertIfNegative val="0"/>
          <c:cat>
            <c:strRef>
              <c:f>Dashboard!$AJ$3:$AP$3</c:f>
              <c:strCache>
                <c:ptCount val="7"/>
                <c:pt idx="0">
                  <c:v>R 24</c:v>
                </c:pt>
                <c:pt idx="1">
                  <c:v>R 25</c:v>
                </c:pt>
                <c:pt idx="2">
                  <c:v>P 26</c:v>
                </c:pt>
                <c:pt idx="3">
                  <c:v>P 27</c:v>
                </c:pt>
                <c:pt idx="4">
                  <c:v>P 28</c:v>
                </c:pt>
                <c:pt idx="5">
                  <c:v>P 29</c:v>
                </c:pt>
                <c:pt idx="6">
                  <c:v>P 30</c:v>
                </c:pt>
              </c:strCache>
            </c:strRef>
          </c:cat>
          <c:val>
            <c:numRef>
              <c:f>Dashboard!$AJ$22:$AP$22</c:f>
              <c:numCache>
                <c:formatCode>"€"\ #,##0;\-"€"\ #,##0;\-</c:formatCode>
                <c:ptCount val="7"/>
                <c:pt idx="0">
                  <c:v>-95</c:v>
                </c:pt>
                <c:pt idx="1">
                  <c:v>-290</c:v>
                </c:pt>
                <c:pt idx="2">
                  <c:v>-460.83333333333331</c:v>
                </c:pt>
                <c:pt idx="3">
                  <c:v>-518.88888888888891</c:v>
                </c:pt>
                <c:pt idx="4">
                  <c:v>-202.5</c:v>
                </c:pt>
                <c:pt idx="5">
                  <c:v>-134.33333333333334</c:v>
                </c:pt>
                <c:pt idx="6">
                  <c:v>-161.19444444444446</c:v>
                </c:pt>
              </c:numCache>
            </c:numRef>
          </c:val>
          <c:extLst>
            <c:ext xmlns:c16="http://schemas.microsoft.com/office/drawing/2014/chart" uri="{C3380CC4-5D6E-409C-BE32-E72D297353CC}">
              <c16:uniqueId val="{00000000-B060-46F9-B077-EDA82B0600E6}"/>
            </c:ext>
          </c:extLst>
        </c:ser>
        <c:dLbls>
          <c:showLegendKey val="0"/>
          <c:showVal val="0"/>
          <c:showCatName val="0"/>
          <c:showSerName val="0"/>
          <c:showPercent val="0"/>
          <c:showBubbleSize val="0"/>
        </c:dLbls>
        <c:gapWidth val="150"/>
        <c:axId val="559422479"/>
        <c:axId val="455299359"/>
      </c:barChart>
      <c:lineChart>
        <c:grouping val="standard"/>
        <c:varyColors val="0"/>
        <c:ser>
          <c:idx val="1"/>
          <c:order val="1"/>
          <c:tx>
            <c:strRef>
              <c:f>Dashboard!$AG$20</c:f>
              <c:strCache>
                <c:ptCount val="1"/>
                <c:pt idx="0">
                  <c:v>Afschrijvingslasten</c:v>
                </c:pt>
              </c:strCache>
            </c:strRef>
          </c:tx>
          <c:spPr>
            <a:ln w="19050" cap="rnd">
              <a:solidFill>
                <a:schemeClr val="bg1">
                  <a:lumMod val="65000"/>
                </a:schemeClr>
              </a:solidFill>
              <a:prstDash val="solid"/>
              <a:round/>
            </a:ln>
            <a:effectLst/>
          </c:spPr>
          <c:marker>
            <c:symbol val="none"/>
          </c:marker>
          <c:val>
            <c:numRef>
              <c:f>Dashboard!$AJ$20:$AP$20</c:f>
              <c:numCache>
                <c:formatCode>"€"\ #,##0;\-"€"\ #,##0;\-</c:formatCode>
                <c:ptCount val="7"/>
                <c:pt idx="0">
                  <c:v>-125</c:v>
                </c:pt>
                <c:pt idx="1">
                  <c:v>-140</c:v>
                </c:pt>
                <c:pt idx="2">
                  <c:v>-460.83333333333331</c:v>
                </c:pt>
                <c:pt idx="3">
                  <c:v>-498.88888888888891</c:v>
                </c:pt>
                <c:pt idx="4">
                  <c:v>-152.5</c:v>
                </c:pt>
                <c:pt idx="5">
                  <c:v>-134.33333333333334</c:v>
                </c:pt>
                <c:pt idx="6">
                  <c:v>-141.19444444444446</c:v>
                </c:pt>
              </c:numCache>
            </c:numRef>
          </c:val>
          <c:smooth val="0"/>
          <c:extLst>
            <c:ext xmlns:c16="http://schemas.microsoft.com/office/drawing/2014/chart" uri="{C3380CC4-5D6E-409C-BE32-E72D297353CC}">
              <c16:uniqueId val="{00000001-B060-46F9-B077-EDA82B0600E6}"/>
            </c:ext>
          </c:extLst>
        </c:ser>
        <c:ser>
          <c:idx val="2"/>
          <c:order val="2"/>
          <c:tx>
            <c:strRef>
              <c:f>Dashboard!$AG$21</c:f>
              <c:strCache>
                <c:ptCount val="1"/>
                <c:pt idx="0">
                  <c:v>Verkoopresultaat</c:v>
                </c:pt>
              </c:strCache>
            </c:strRef>
          </c:tx>
          <c:spPr>
            <a:ln w="19050" cap="rnd">
              <a:solidFill>
                <a:schemeClr val="tx2">
                  <a:lumMod val="60000"/>
                  <a:lumOff val="40000"/>
                </a:schemeClr>
              </a:solidFill>
              <a:prstDash val="dash"/>
              <a:round/>
            </a:ln>
            <a:effectLst/>
          </c:spPr>
          <c:marker>
            <c:symbol val="none"/>
          </c:marker>
          <c:val>
            <c:numRef>
              <c:f>Dashboard!$AJ$21:$AP$21</c:f>
              <c:numCache>
                <c:formatCode>"€"\ #,##0;\-"€"\ #,##0;\-</c:formatCode>
                <c:ptCount val="7"/>
                <c:pt idx="0">
                  <c:v>30</c:v>
                </c:pt>
                <c:pt idx="1">
                  <c:v>-150</c:v>
                </c:pt>
                <c:pt idx="2">
                  <c:v>0</c:v>
                </c:pt>
                <c:pt idx="3">
                  <c:v>-20</c:v>
                </c:pt>
                <c:pt idx="4">
                  <c:v>-50</c:v>
                </c:pt>
                <c:pt idx="5">
                  <c:v>0</c:v>
                </c:pt>
                <c:pt idx="6">
                  <c:v>-20</c:v>
                </c:pt>
              </c:numCache>
            </c:numRef>
          </c:val>
          <c:smooth val="0"/>
          <c:extLst>
            <c:ext xmlns:c16="http://schemas.microsoft.com/office/drawing/2014/chart" uri="{C3380CC4-5D6E-409C-BE32-E72D297353CC}">
              <c16:uniqueId val="{00000002-B060-46F9-B077-EDA82B0600E6}"/>
            </c:ext>
          </c:extLst>
        </c:ser>
        <c:dLbls>
          <c:showLegendKey val="0"/>
          <c:showVal val="0"/>
          <c:showCatName val="0"/>
          <c:showSerName val="0"/>
          <c:showPercent val="0"/>
          <c:showBubbleSize val="0"/>
        </c:dLbls>
        <c:marker val="1"/>
        <c:smooth val="0"/>
        <c:axId val="559422479"/>
        <c:axId val="455299359"/>
      </c:lineChart>
      <c:catAx>
        <c:axId val="559422479"/>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quot;€&quot;\ #,##0;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legend>
      <c:legendPos val="r"/>
      <c:layout>
        <c:manualLayout>
          <c:xMode val="edge"/>
          <c:yMode val="edge"/>
          <c:x val="0.6862034974961041"/>
          <c:y val="0.55397096865537254"/>
          <c:w val="0.26047303156163798"/>
          <c:h val="0.2636257960369045"/>
        </c:manualLayout>
      </c:layout>
      <c:overlay val="1"/>
      <c:spPr>
        <a:solidFill>
          <a:schemeClr val="bg1"/>
        </a:solidFill>
        <a:ln>
          <a:solidFill>
            <a:schemeClr val="bg1"/>
          </a:solid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12</xdr:col>
      <xdr:colOff>228600</xdr:colOff>
      <xdr:row>4</xdr:row>
      <xdr:rowOff>0</xdr:rowOff>
    </xdr:from>
    <xdr:to>
      <xdr:col>20</xdr:col>
      <xdr:colOff>601146</xdr:colOff>
      <xdr:row>17</xdr:row>
      <xdr:rowOff>18124</xdr:rowOff>
    </xdr:to>
    <xdr:graphicFrame macro="">
      <xdr:nvGraphicFramePr>
        <xdr:cNvPr id="4" name="Chart 3">
          <a:extLst>
            <a:ext uri="{FF2B5EF4-FFF2-40B4-BE49-F238E27FC236}">
              <a16:creationId xmlns:a16="http://schemas.microsoft.com/office/drawing/2014/main" id="{B2B63CF5-CC57-4CFF-8AD2-17A2526F24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8466</xdr:colOff>
      <xdr:row>4</xdr:row>
      <xdr:rowOff>0</xdr:rowOff>
    </xdr:from>
    <xdr:to>
      <xdr:col>11</xdr:col>
      <xdr:colOff>482600</xdr:colOff>
      <xdr:row>16</xdr:row>
      <xdr:rowOff>177800</xdr:rowOff>
    </xdr:to>
    <xdr:graphicFrame macro="">
      <xdr:nvGraphicFramePr>
        <xdr:cNvPr id="22" name="Chart 21">
          <a:extLst>
            <a:ext uri="{FF2B5EF4-FFF2-40B4-BE49-F238E27FC236}">
              <a16:creationId xmlns:a16="http://schemas.microsoft.com/office/drawing/2014/main" id="{0ECBDEA6-1259-4D70-8EA5-CAD8312F0B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84668</xdr:colOff>
      <xdr:row>19</xdr:row>
      <xdr:rowOff>25401</xdr:rowOff>
    </xdr:from>
    <xdr:to>
      <xdr:col>11</xdr:col>
      <xdr:colOff>440266</xdr:colOff>
      <xdr:row>32</xdr:row>
      <xdr:rowOff>8468</xdr:rowOff>
    </xdr:to>
    <xdr:graphicFrame macro="">
      <xdr:nvGraphicFramePr>
        <xdr:cNvPr id="5" name="Chart 4">
          <a:extLst>
            <a:ext uri="{FF2B5EF4-FFF2-40B4-BE49-F238E27FC236}">
              <a16:creationId xmlns:a16="http://schemas.microsoft.com/office/drawing/2014/main" id="{7FB67C96-11E9-46AE-84A5-F064E33172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186267</xdr:colOff>
      <xdr:row>19</xdr:row>
      <xdr:rowOff>25400</xdr:rowOff>
    </xdr:from>
    <xdr:to>
      <xdr:col>20</xdr:col>
      <xdr:colOff>550332</xdr:colOff>
      <xdr:row>32</xdr:row>
      <xdr:rowOff>1824</xdr:rowOff>
    </xdr:to>
    <xdr:graphicFrame macro="">
      <xdr:nvGraphicFramePr>
        <xdr:cNvPr id="6" name="Chart 5">
          <a:extLst>
            <a:ext uri="{FF2B5EF4-FFF2-40B4-BE49-F238E27FC236}">
              <a16:creationId xmlns:a16="http://schemas.microsoft.com/office/drawing/2014/main" id="{300D9FAE-E126-4DD5-94DA-D0AF610273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knowyourfinance.nl/" TargetMode="External"/><Relationship Id="rId1" Type="http://schemas.openxmlformats.org/officeDocument/2006/relationships/hyperlink" Target="mailto:info@knowyourfinance.n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E713A-9B30-446F-8955-110F114B9D16}">
  <sheetPr codeName="Sheet1"/>
  <dimension ref="B2:F8"/>
  <sheetViews>
    <sheetView showGridLines="0" zoomScale="90" zoomScaleNormal="90" workbookViewId="0"/>
  </sheetViews>
  <sheetFormatPr defaultColWidth="9.109375" defaultRowHeight="14.4" x14ac:dyDescent="0.3"/>
  <cols>
    <col min="1" max="1" width="2.21875" style="5" customWidth="1"/>
    <col min="2" max="2" width="106.88671875" style="5" customWidth="1"/>
    <col min="3" max="3" width="9.109375" style="5"/>
    <col min="4" max="4" width="91.5546875" style="5" customWidth="1"/>
    <col min="5" max="16384" width="9.109375" style="5"/>
  </cols>
  <sheetData>
    <row r="2" spans="2:6" x14ac:dyDescent="0.3">
      <c r="B2" s="106" t="s">
        <v>28</v>
      </c>
      <c r="C2" s="4"/>
      <c r="D2" s="4"/>
      <c r="E2" s="4"/>
      <c r="F2" s="4"/>
    </row>
    <row r="4" spans="2:6" ht="48.6" customHeight="1" x14ac:dyDescent="0.3">
      <c r="B4" s="17" t="s">
        <v>158</v>
      </c>
    </row>
    <row r="5" spans="2:6" x14ac:dyDescent="0.3">
      <c r="B5" s="5" t="s">
        <v>159</v>
      </c>
    </row>
    <row r="6" spans="2:6" ht="51" customHeight="1" x14ac:dyDescent="0.3">
      <c r="B6" s="5" t="s">
        <v>160</v>
      </c>
    </row>
    <row r="7" spans="2:6" s="17" customFormat="1" ht="84.6" customHeight="1" x14ac:dyDescent="0.3">
      <c r="B7" s="5" t="s">
        <v>135</v>
      </c>
    </row>
    <row r="8" spans="2:6" s="17" customFormat="1" ht="75" customHeight="1" x14ac:dyDescent="0.3">
      <c r="B8" s="5" t="s">
        <v>136</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dimension ref="B1:F43"/>
  <sheetViews>
    <sheetView showGridLines="0" zoomScale="90" zoomScaleNormal="90" workbookViewId="0"/>
  </sheetViews>
  <sheetFormatPr defaultColWidth="9.109375" defaultRowHeight="14.4" outlineLevelRow="1" x14ac:dyDescent="0.3"/>
  <cols>
    <col min="1" max="1" width="2.21875" style="5" customWidth="1"/>
    <col min="2" max="2" width="106.88671875" style="5" customWidth="1"/>
    <col min="3" max="16384" width="9.109375" style="5"/>
  </cols>
  <sheetData>
    <row r="1" spans="2:6" ht="9" customHeight="1" x14ac:dyDescent="0.3"/>
    <row r="2" spans="2:6" ht="15.6" x14ac:dyDescent="0.3">
      <c r="B2" s="7" t="s">
        <v>27</v>
      </c>
    </row>
    <row r="4" spans="2:6" x14ac:dyDescent="0.3">
      <c r="B4" s="106" t="s">
        <v>137</v>
      </c>
      <c r="C4" s="4"/>
      <c r="D4" s="4"/>
      <c r="E4" s="4"/>
      <c r="F4" s="4"/>
    </row>
    <row r="5" spans="2:6" s="17" customFormat="1" outlineLevel="1" x14ac:dyDescent="0.3"/>
    <row r="6" spans="2:6" ht="31.2" customHeight="1" outlineLevel="1" x14ac:dyDescent="0.3">
      <c r="B6" s="5" t="s">
        <v>161</v>
      </c>
      <c r="D6" s="69"/>
    </row>
    <row r="7" spans="2:6" ht="49.2" customHeight="1" outlineLevel="1" x14ac:dyDescent="0.3">
      <c r="B7" s="5" t="s">
        <v>138</v>
      </c>
    </row>
    <row r="8" spans="2:6" outlineLevel="1" x14ac:dyDescent="0.3">
      <c r="B8" s="70" t="s">
        <v>139</v>
      </c>
      <c r="D8" s="71"/>
    </row>
    <row r="9" spans="2:6" outlineLevel="1" x14ac:dyDescent="0.3">
      <c r="B9" s="70" t="s">
        <v>140</v>
      </c>
      <c r="D9" s="71"/>
    </row>
    <row r="10" spans="2:6" ht="16.8" x14ac:dyDescent="0.3">
      <c r="B10" s="71"/>
      <c r="D10" s="69"/>
    </row>
    <row r="11" spans="2:6" x14ac:dyDescent="0.3">
      <c r="B11" s="106" t="s">
        <v>141</v>
      </c>
      <c r="C11" s="4"/>
      <c r="D11" s="4"/>
      <c r="E11" s="4"/>
      <c r="F11" s="4"/>
    </row>
    <row r="12" spans="2:6" s="17" customFormat="1" outlineLevel="1" x14ac:dyDescent="0.3"/>
    <row r="13" spans="2:6" s="17" customFormat="1" ht="28.8" outlineLevel="1" x14ac:dyDescent="0.3">
      <c r="B13" s="17" t="s">
        <v>142</v>
      </c>
    </row>
    <row r="14" spans="2:6" s="17" customFormat="1" outlineLevel="1" x14ac:dyDescent="0.3">
      <c r="B14" s="17" t="s">
        <v>143</v>
      </c>
    </row>
    <row r="15" spans="2:6" s="17" customFormat="1" ht="57.6" outlineLevel="1" x14ac:dyDescent="0.3">
      <c r="B15" s="17" t="s">
        <v>129</v>
      </c>
    </row>
    <row r="16" spans="2:6" s="17" customFormat="1" outlineLevel="1" x14ac:dyDescent="0.3"/>
    <row r="17" spans="2:6" ht="28.8" outlineLevel="1" x14ac:dyDescent="0.3">
      <c r="B17" s="5" t="s">
        <v>74</v>
      </c>
    </row>
    <row r="18" spans="2:6" ht="30" customHeight="1" outlineLevel="1" x14ac:dyDescent="0.3">
      <c r="B18" s="5" t="s">
        <v>128</v>
      </c>
    </row>
    <row r="19" spans="2:6" outlineLevel="1" x14ac:dyDescent="0.3">
      <c r="B19" s="5" t="s">
        <v>96</v>
      </c>
    </row>
    <row r="20" spans="2:6" ht="28.8" outlineLevel="1" x14ac:dyDescent="0.3">
      <c r="B20" s="5" t="s">
        <v>26</v>
      </c>
    </row>
    <row r="21" spans="2:6" s="17" customFormat="1" outlineLevel="1" x14ac:dyDescent="0.3"/>
    <row r="23" spans="2:6" x14ac:dyDescent="0.3">
      <c r="B23" s="106" t="s">
        <v>21</v>
      </c>
      <c r="C23" s="4"/>
      <c r="D23" s="4"/>
      <c r="E23" s="4"/>
      <c r="F23" s="4"/>
    </row>
    <row r="24" spans="2:6" outlineLevel="1" x14ac:dyDescent="0.3">
      <c r="B24" s="17"/>
      <c r="C24" s="37"/>
      <c r="D24" s="37"/>
      <c r="E24" s="37"/>
      <c r="F24" s="37"/>
    </row>
    <row r="25" spans="2:6" outlineLevel="1" x14ac:dyDescent="0.3">
      <c r="B25" s="38" t="s">
        <v>39</v>
      </c>
      <c r="C25" s="37"/>
      <c r="D25" s="37"/>
      <c r="E25" s="37"/>
      <c r="F25" s="37"/>
    </row>
    <row r="26" spans="2:6" outlineLevel="1" x14ac:dyDescent="0.3">
      <c r="B26" s="5" t="s">
        <v>22</v>
      </c>
    </row>
    <row r="27" spans="2:6" outlineLevel="1" x14ac:dyDescent="0.3">
      <c r="B27" s="6" t="s">
        <v>23</v>
      </c>
    </row>
    <row r="28" spans="2:6" outlineLevel="1" x14ac:dyDescent="0.3">
      <c r="B28" s="5" t="s">
        <v>24</v>
      </c>
    </row>
    <row r="29" spans="2:6" outlineLevel="1" x14ac:dyDescent="0.3">
      <c r="B29" s="72" t="s">
        <v>52</v>
      </c>
    </row>
    <row r="30" spans="2:6" outlineLevel="1" x14ac:dyDescent="0.3">
      <c r="B30" s="5" t="s">
        <v>25</v>
      </c>
    </row>
    <row r="31" spans="2:6" ht="28.8" customHeight="1" outlineLevel="1" x14ac:dyDescent="0.3"/>
    <row r="32" spans="2:6" outlineLevel="1" x14ac:dyDescent="0.3">
      <c r="B32" s="38" t="s">
        <v>40</v>
      </c>
    </row>
    <row r="33" spans="2:2" outlineLevel="1" x14ac:dyDescent="0.3">
      <c r="B33" s="5" t="s">
        <v>97</v>
      </c>
    </row>
    <row r="34" spans="2:2" outlineLevel="1" x14ac:dyDescent="0.3">
      <c r="B34" s="5" t="s">
        <v>98</v>
      </c>
    </row>
    <row r="35" spans="2:2" outlineLevel="1" x14ac:dyDescent="0.3">
      <c r="B35" s="5" t="s">
        <v>99</v>
      </c>
    </row>
    <row r="36" spans="2:2" outlineLevel="1" x14ac:dyDescent="0.3"/>
    <row r="37" spans="2:2" outlineLevel="1" x14ac:dyDescent="0.3">
      <c r="B37" s="5" t="s">
        <v>126</v>
      </c>
    </row>
    <row r="38" spans="2:2" outlineLevel="1" x14ac:dyDescent="0.3"/>
    <row r="39" spans="2:2" ht="28.8" outlineLevel="1" x14ac:dyDescent="0.3">
      <c r="B39" s="5" t="s">
        <v>38</v>
      </c>
    </row>
    <row r="40" spans="2:2" outlineLevel="1" x14ac:dyDescent="0.3">
      <c r="B40" s="17"/>
    </row>
    <row r="41" spans="2:2" outlineLevel="1" x14ac:dyDescent="0.3">
      <c r="B41" s="38" t="s">
        <v>41</v>
      </c>
    </row>
    <row r="42" spans="2:2" ht="32.4" customHeight="1" outlineLevel="1" x14ac:dyDescent="0.3">
      <c r="B42" s="5" t="s">
        <v>127</v>
      </c>
    </row>
    <row r="43" spans="2:2" x14ac:dyDescent="0.3">
      <c r="B43" s="6"/>
    </row>
  </sheetData>
  <hyperlinks>
    <hyperlink ref="B8" r:id="rId1" xr:uid="{27A23091-8B84-41BE-9CEF-99092C899459}"/>
    <hyperlink ref="B9" r:id="rId2" xr:uid="{D3C5F8DF-2A57-48DB-818E-CB879AC4B5BF}"/>
  </hyperlinks>
  <pageMargins left="0.7" right="0.7" top="0.75" bottom="0.75" header="0.3" footer="0.3"/>
  <pageSetup paperSize="9" orientation="portrait" verticalDpi="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5AA2-DEE8-4C30-9EEF-CC8CF45AD0B9}">
  <sheetPr codeName="Sheet3"/>
  <dimension ref="B1:C22"/>
  <sheetViews>
    <sheetView showGridLines="0" workbookViewId="0"/>
  </sheetViews>
  <sheetFormatPr defaultRowHeight="14.4" x14ac:dyDescent="0.3"/>
  <cols>
    <col min="1" max="1" width="2.21875" customWidth="1"/>
    <col min="2" max="2" width="12.44140625" customWidth="1"/>
    <col min="3" max="3" width="46.33203125" customWidth="1"/>
  </cols>
  <sheetData>
    <row r="1" spans="2:3" ht="8.4" customHeight="1" x14ac:dyDescent="0.3"/>
    <row r="2" spans="2:3" s="5" customFormat="1" x14ac:dyDescent="0.3">
      <c r="B2" s="105" t="s">
        <v>13</v>
      </c>
      <c r="C2" s="105"/>
    </row>
    <row r="3" spans="2:3" s="5" customFormat="1" x14ac:dyDescent="0.3">
      <c r="B3" s="18"/>
    </row>
    <row r="4" spans="2:3" s="5" customFormat="1" x14ac:dyDescent="0.3">
      <c r="B4" s="18" t="s">
        <v>17</v>
      </c>
      <c r="C4" s="5" t="s">
        <v>1</v>
      </c>
    </row>
    <row r="5" spans="2:3" s="5" customFormat="1" x14ac:dyDescent="0.3">
      <c r="B5" s="18" t="s">
        <v>32</v>
      </c>
      <c r="C5" s="5" t="s">
        <v>33</v>
      </c>
    </row>
    <row r="6" spans="2:3" s="5" customFormat="1" x14ac:dyDescent="0.3">
      <c r="B6" s="18" t="s">
        <v>18</v>
      </c>
      <c r="C6" s="5" t="s">
        <v>19</v>
      </c>
    </row>
    <row r="7" spans="2:3" s="5" customFormat="1" x14ac:dyDescent="0.3">
      <c r="B7" s="18" t="s">
        <v>14</v>
      </c>
      <c r="C7" s="5" t="s">
        <v>15</v>
      </c>
    </row>
    <row r="8" spans="2:3" s="5" customFormat="1" x14ac:dyDescent="0.3">
      <c r="B8" s="18" t="s">
        <v>130</v>
      </c>
      <c r="C8" s="5" t="s">
        <v>131</v>
      </c>
    </row>
    <row r="9" spans="2:3" s="5" customFormat="1" x14ac:dyDescent="0.3">
      <c r="B9" s="18" t="s">
        <v>36</v>
      </c>
      <c r="C9" s="5" t="s">
        <v>37</v>
      </c>
    </row>
    <row r="10" spans="2:3" s="5" customFormat="1" x14ac:dyDescent="0.3">
      <c r="B10" s="18" t="s">
        <v>34</v>
      </c>
      <c r="C10" s="5" t="s">
        <v>35</v>
      </c>
    </row>
    <row r="11" spans="2:3" s="5" customFormat="1" x14ac:dyDescent="0.3">
      <c r="B11" s="18" t="s">
        <v>16</v>
      </c>
      <c r="C11" s="5" t="s">
        <v>7</v>
      </c>
    </row>
    <row r="12" spans="2:3" s="5" customFormat="1" x14ac:dyDescent="0.3"/>
    <row r="13" spans="2:3" s="5" customFormat="1" x14ac:dyDescent="0.3"/>
    <row r="14" spans="2:3" s="5" customFormat="1" x14ac:dyDescent="0.3"/>
    <row r="15" spans="2:3" s="5" customFormat="1" x14ac:dyDescent="0.3"/>
    <row r="16" spans="2:3" s="5" customFormat="1" x14ac:dyDescent="0.3"/>
    <row r="17" s="5" customFormat="1" x14ac:dyDescent="0.3"/>
    <row r="18" s="5" customFormat="1" x14ac:dyDescent="0.3"/>
    <row r="19" s="5" customFormat="1" x14ac:dyDescent="0.3"/>
    <row r="20" s="5" customFormat="1" x14ac:dyDescent="0.3"/>
    <row r="21" s="5" customFormat="1" x14ac:dyDescent="0.3"/>
    <row r="22" s="5" customFormat="1" x14ac:dyDescent="0.3"/>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032EF-EC6D-4AE9-A404-D277724C4416}">
  <sheetPr codeName="Sheet4">
    <tabColor theme="4" tint="-0.249977111117893"/>
  </sheetPr>
  <dimension ref="A1"/>
  <sheetViews>
    <sheetView showGridLines="0" workbookViewId="0"/>
  </sheetViews>
  <sheetFormatPr defaultRowHeight="14.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00B98-0A13-42D8-B053-E2B33BCC815A}">
  <sheetPr codeName="Sheet5">
    <pageSetUpPr fitToPage="1"/>
  </sheetPr>
  <dimension ref="B1:AP39"/>
  <sheetViews>
    <sheetView showGridLines="0" tabSelected="1" zoomScale="90" zoomScaleNormal="90" workbookViewId="0"/>
  </sheetViews>
  <sheetFormatPr defaultRowHeight="14.4" x14ac:dyDescent="0.3"/>
  <cols>
    <col min="1" max="1" width="2.21875" customWidth="1"/>
    <col min="2" max="2" width="2.77734375" customWidth="1"/>
    <col min="3" max="3" width="2.88671875" customWidth="1"/>
    <col min="8" max="8" width="8.88671875" customWidth="1"/>
    <col min="9" max="9" width="1.88671875" customWidth="1"/>
    <col min="14" max="14" width="8.88671875" customWidth="1"/>
    <col min="15" max="15" width="1.77734375" customWidth="1"/>
  </cols>
  <sheetData>
    <row r="1" spans="2:42" ht="8.4" customHeight="1" x14ac:dyDescent="0.3"/>
    <row r="2" spans="2:42" ht="15.6" x14ac:dyDescent="0.3">
      <c r="B2" s="12" t="s">
        <v>151</v>
      </c>
      <c r="C2" s="13"/>
      <c r="D2" s="13"/>
      <c r="E2" s="13"/>
      <c r="F2" s="13"/>
      <c r="G2" s="13"/>
      <c r="H2" s="13"/>
      <c r="I2" s="13"/>
      <c r="J2" s="13"/>
      <c r="K2" s="13"/>
      <c r="L2" s="13"/>
      <c r="M2" s="13"/>
      <c r="N2" s="13"/>
      <c r="O2" s="13"/>
      <c r="P2" s="13"/>
      <c r="Q2" s="13"/>
      <c r="R2" s="13"/>
      <c r="S2" s="13"/>
      <c r="T2" s="14"/>
      <c r="U2" s="14" t="s">
        <v>133</v>
      </c>
      <c r="V2" s="15"/>
      <c r="W2" s="15"/>
      <c r="X2" s="103" t="s">
        <v>156</v>
      </c>
      <c r="Y2" s="103"/>
      <c r="Z2" s="104">
        <f ca="1">SUM('Invoer nieuwe MVA'!$E4:$E5)</f>
        <v>0</v>
      </c>
      <c r="AC2" s="3" t="s">
        <v>42</v>
      </c>
      <c r="AG2" s="9" t="s">
        <v>20</v>
      </c>
      <c r="AH2" s="10"/>
      <c r="AI2" s="9"/>
      <c r="AJ2" s="10"/>
      <c r="AK2" s="10"/>
      <c r="AL2" s="10"/>
      <c r="AM2" s="10"/>
      <c r="AN2" s="10"/>
      <c r="AO2" s="10"/>
      <c r="AP2" s="10"/>
    </row>
    <row r="3" spans="2:42" x14ac:dyDescent="0.3">
      <c r="B3" s="16" t="s">
        <v>70</v>
      </c>
      <c r="AG3" s="9"/>
      <c r="AH3" s="10"/>
      <c r="AI3" s="9"/>
      <c r="AJ3" s="10" t="str">
        <f>"R "&amp;RIGHT('Invoer bestaande MVA'!E15,2)</f>
        <v>R 24</v>
      </c>
      <c r="AK3" s="10" t="str">
        <f>"R "&amp;VALUE(RIGHT(AJ3,2))+1</f>
        <v>R 25</v>
      </c>
      <c r="AL3" s="10" t="str">
        <f>"P "&amp;VALUE(RIGHT(AK3,2))+1</f>
        <v>P 26</v>
      </c>
      <c r="AM3" s="10" t="str">
        <f t="shared" ref="AM3:AP3" si="0">"P "&amp;VALUE(RIGHT(AL3,2))+1</f>
        <v>P 27</v>
      </c>
      <c r="AN3" s="10" t="str">
        <f t="shared" si="0"/>
        <v>P 28</v>
      </c>
      <c r="AO3" s="10" t="str">
        <f t="shared" si="0"/>
        <v>P 29</v>
      </c>
      <c r="AP3" s="10" t="str">
        <f t="shared" si="0"/>
        <v>P 30</v>
      </c>
    </row>
    <row r="4" spans="2:42" ht="14.4" customHeight="1" x14ac:dyDescent="0.3">
      <c r="B4" s="49"/>
    </row>
    <row r="5" spans="2:42" ht="14.4" customHeight="1" x14ac:dyDescent="0.3">
      <c r="B5" s="84" t="s">
        <v>15</v>
      </c>
      <c r="AG5" t="s">
        <v>68</v>
      </c>
      <c r="AJ5" s="81">
        <f>'MVA Specificatie'!E23</f>
        <v>250</v>
      </c>
      <c r="AK5" s="81">
        <f>'MVA Specificatie'!F23</f>
        <v>100</v>
      </c>
      <c r="AL5" s="81">
        <f ca="1">'MVA Specificatie'!G23</f>
        <v>750</v>
      </c>
      <c r="AM5" s="81">
        <f ca="1">'MVA Specificatie'!H23</f>
        <v>60</v>
      </c>
      <c r="AN5" s="81">
        <f ca="1">'MVA Specificatie'!I23</f>
        <v>0</v>
      </c>
      <c r="AO5" s="81">
        <f ca="1">'MVA Specificatie'!J23</f>
        <v>300</v>
      </c>
      <c r="AP5" s="81">
        <f ca="1">'MVA Specificatie'!K23</f>
        <v>150</v>
      </c>
    </row>
    <row r="6" spans="2:42" x14ac:dyDescent="0.3">
      <c r="B6" s="84"/>
      <c r="AG6" t="s">
        <v>71</v>
      </c>
      <c r="AJ6" s="81">
        <f>'MVA Specificatie'!E24</f>
        <v>-50</v>
      </c>
      <c r="AK6" s="81">
        <f>'MVA Specificatie'!F24</f>
        <v>-300</v>
      </c>
      <c r="AL6" s="81">
        <f ca="1">'MVA Specificatie'!G24</f>
        <v>0</v>
      </c>
      <c r="AM6" s="81">
        <f ca="1">'MVA Specificatie'!H24</f>
        <v>-100</v>
      </c>
      <c r="AN6" s="81">
        <f ca="1">'MVA Specificatie'!I24</f>
        <v>-50</v>
      </c>
      <c r="AO6" s="81">
        <f ca="1">'MVA Specificatie'!J24</f>
        <v>0</v>
      </c>
      <c r="AP6" s="81">
        <f ca="1">'MVA Specificatie'!K24</f>
        <v>-20</v>
      </c>
    </row>
    <row r="7" spans="2:42" x14ac:dyDescent="0.3">
      <c r="B7" s="84"/>
      <c r="AG7" t="s">
        <v>0</v>
      </c>
      <c r="AJ7" s="81">
        <f>'MVA Specificatie'!E25</f>
        <v>-125</v>
      </c>
      <c r="AK7" s="81">
        <f>'MVA Specificatie'!F25</f>
        <v>-140</v>
      </c>
      <c r="AL7" s="81">
        <f ca="1">'MVA Specificatie'!G25</f>
        <v>-460.83333333333331</v>
      </c>
      <c r="AM7" s="81">
        <f ca="1">'MVA Specificatie'!H25</f>
        <v>-498.88888888888891</v>
      </c>
      <c r="AN7" s="81">
        <f ca="1">'MVA Specificatie'!I25</f>
        <v>-152.5</v>
      </c>
      <c r="AO7" s="81">
        <f ca="1">'MVA Specificatie'!J25</f>
        <v>-134.33333333333334</v>
      </c>
      <c r="AP7" s="81">
        <f ca="1">'MVA Specificatie'!K25</f>
        <v>-141.19444444444446</v>
      </c>
    </row>
    <row r="8" spans="2:42" x14ac:dyDescent="0.3">
      <c r="B8" s="84"/>
      <c r="AG8" t="s">
        <v>69</v>
      </c>
      <c r="AJ8" s="81">
        <f>'MVA Specificatie'!E28</f>
        <v>75</v>
      </c>
      <c r="AK8" s="81">
        <f>'MVA Specificatie'!F28</f>
        <v>-340</v>
      </c>
      <c r="AL8" s="81">
        <f ca="1">'MVA Specificatie'!G28</f>
        <v>289.16666666666674</v>
      </c>
      <c r="AM8" s="81">
        <f ca="1">'MVA Specificatie'!H28</f>
        <v>-538.88888888888891</v>
      </c>
      <c r="AN8" s="81">
        <f ca="1">'MVA Specificatie'!I28</f>
        <v>-202.5</v>
      </c>
      <c r="AO8" s="81">
        <f ca="1">'MVA Specificatie'!J28</f>
        <v>165.66666666666674</v>
      </c>
      <c r="AP8" s="81">
        <f ca="1">'MVA Specificatie'!K28</f>
        <v>-11.194444444444571</v>
      </c>
    </row>
    <row r="9" spans="2:42" x14ac:dyDescent="0.3">
      <c r="B9" s="84"/>
      <c r="AJ9" s="81"/>
      <c r="AK9" s="81"/>
      <c r="AL9" s="81"/>
      <c r="AM9" s="81"/>
      <c r="AN9" s="81"/>
      <c r="AO9" s="81"/>
      <c r="AP9" s="81"/>
    </row>
    <row r="10" spans="2:42" x14ac:dyDescent="0.3">
      <c r="B10" s="84"/>
      <c r="AG10" t="s">
        <v>47</v>
      </c>
      <c r="AJ10" s="81">
        <f>'MVA Specificatie'!E26</f>
        <v>2000</v>
      </c>
      <c r="AK10" s="81">
        <f>'MVA Specificatie'!F26</f>
        <v>1660</v>
      </c>
      <c r="AL10" s="81">
        <f ca="1">'MVA Specificatie'!G26</f>
        <v>1949.1666666666667</v>
      </c>
      <c r="AM10" s="81">
        <f ca="1">'MVA Specificatie'!H26</f>
        <v>1410.2777777777778</v>
      </c>
      <c r="AN10" s="81">
        <f ca="1">'MVA Specificatie'!I26</f>
        <v>1207.7777777777778</v>
      </c>
      <c r="AO10" s="81">
        <f ca="1">'MVA Specificatie'!J26</f>
        <v>1373.4444444444446</v>
      </c>
      <c r="AP10" s="81">
        <f ca="1">'MVA Specificatie'!K26</f>
        <v>1362.25</v>
      </c>
    </row>
    <row r="11" spans="2:42" x14ac:dyDescent="0.3">
      <c r="B11" s="84"/>
      <c r="AJ11" s="81"/>
      <c r="AK11" s="81"/>
      <c r="AL11" s="81"/>
      <c r="AM11" s="81"/>
      <c r="AN11" s="81"/>
      <c r="AO11" s="81"/>
      <c r="AP11" s="81"/>
    </row>
    <row r="12" spans="2:42" x14ac:dyDescent="0.3">
      <c r="B12" s="84"/>
      <c r="AJ12" s="81"/>
      <c r="AK12" s="81"/>
      <c r="AL12" s="81"/>
      <c r="AM12" s="81"/>
      <c r="AN12" s="81"/>
      <c r="AO12" s="81"/>
      <c r="AP12" s="81"/>
    </row>
    <row r="13" spans="2:42" x14ac:dyDescent="0.3">
      <c r="B13" s="84"/>
      <c r="AG13" t="s">
        <v>146</v>
      </c>
      <c r="AJ13" s="81"/>
      <c r="AK13" s="81"/>
      <c r="AL13" s="81"/>
      <c r="AM13" s="81"/>
      <c r="AN13" s="81"/>
      <c r="AO13" s="81"/>
      <c r="AP13" s="81"/>
    </row>
    <row r="14" spans="2:42" x14ac:dyDescent="0.3">
      <c r="B14" s="84"/>
      <c r="AG14" t="s">
        <v>68</v>
      </c>
      <c r="AJ14" s="81">
        <f>-AJ5</f>
        <v>-250</v>
      </c>
      <c r="AK14" s="81">
        <f t="shared" ref="AK14:AP14" si="1">-AK5</f>
        <v>-100</v>
      </c>
      <c r="AL14" s="81">
        <f t="shared" ca="1" si="1"/>
        <v>-750</v>
      </c>
      <c r="AM14" s="81">
        <f t="shared" ca="1" si="1"/>
        <v>-60</v>
      </c>
      <c r="AN14" s="81">
        <f t="shared" ca="1" si="1"/>
        <v>0</v>
      </c>
      <c r="AO14" s="81">
        <f t="shared" ca="1" si="1"/>
        <v>-300</v>
      </c>
      <c r="AP14" s="81">
        <f t="shared" ca="1" si="1"/>
        <v>-150</v>
      </c>
    </row>
    <row r="15" spans="2:42" x14ac:dyDescent="0.3">
      <c r="B15" s="84"/>
      <c r="AG15" t="s">
        <v>147</v>
      </c>
      <c r="AJ15" s="81">
        <f>'MVA Specificatie'!E33</f>
        <v>80</v>
      </c>
      <c r="AK15" s="81">
        <f>'MVA Specificatie'!F33</f>
        <v>150</v>
      </c>
      <c r="AL15" s="81">
        <f>'MVA Specificatie'!G33</f>
        <v>0</v>
      </c>
      <c r="AM15" s="81">
        <f>'MVA Specificatie'!H33</f>
        <v>80</v>
      </c>
      <c r="AN15" s="81">
        <f>'MVA Specificatie'!I33</f>
        <v>0</v>
      </c>
      <c r="AO15" s="81">
        <f>'MVA Specificatie'!J33</f>
        <v>0</v>
      </c>
      <c r="AP15" s="81">
        <f>'MVA Specificatie'!K33</f>
        <v>0</v>
      </c>
    </row>
    <row r="16" spans="2:42" x14ac:dyDescent="0.3">
      <c r="B16" s="84"/>
      <c r="AG16" t="s">
        <v>148</v>
      </c>
      <c r="AJ16" s="81">
        <f>SUM(AJ14:AJ15)</f>
        <v>-170</v>
      </c>
      <c r="AK16" s="81">
        <f t="shared" ref="AK16:AP16" si="2">SUM(AK14:AK15)</f>
        <v>50</v>
      </c>
      <c r="AL16" s="81">
        <f t="shared" ca="1" si="2"/>
        <v>-750</v>
      </c>
      <c r="AM16" s="81">
        <f t="shared" ca="1" si="2"/>
        <v>20</v>
      </c>
      <c r="AN16" s="81">
        <f t="shared" ca="1" si="2"/>
        <v>0</v>
      </c>
      <c r="AO16" s="81">
        <f t="shared" ca="1" si="2"/>
        <v>-300</v>
      </c>
      <c r="AP16" s="81">
        <f t="shared" ca="1" si="2"/>
        <v>-150</v>
      </c>
    </row>
    <row r="17" spans="2:42" x14ac:dyDescent="0.3">
      <c r="B17" s="84"/>
      <c r="AJ17" s="81"/>
      <c r="AK17" s="81"/>
      <c r="AL17" s="81"/>
      <c r="AM17" s="81"/>
      <c r="AN17" s="81"/>
      <c r="AO17" s="81"/>
      <c r="AP17" s="81"/>
    </row>
    <row r="18" spans="2:42" ht="8.4" customHeight="1" x14ac:dyDescent="0.3">
      <c r="B18" s="49"/>
      <c r="AJ18" s="81"/>
      <c r="AK18" s="81"/>
      <c r="AL18" s="81"/>
      <c r="AM18" s="81"/>
      <c r="AN18" s="81"/>
      <c r="AO18" s="81"/>
      <c r="AP18" s="81"/>
    </row>
    <row r="19" spans="2:42" ht="8.4" customHeight="1" x14ac:dyDescent="0.3">
      <c r="B19" s="49"/>
      <c r="AG19" t="s">
        <v>149</v>
      </c>
      <c r="AJ19" s="81"/>
      <c r="AK19" s="81"/>
      <c r="AL19" s="81"/>
      <c r="AM19" s="81"/>
      <c r="AN19" s="81"/>
      <c r="AO19" s="81"/>
      <c r="AP19" s="81"/>
    </row>
    <row r="20" spans="2:42" x14ac:dyDescent="0.3">
      <c r="B20" s="84" t="s">
        <v>144</v>
      </c>
      <c r="AG20" t="s">
        <v>145</v>
      </c>
      <c r="AJ20" s="81">
        <f t="shared" ref="AJ20:AP20" si="3">AJ7</f>
        <v>-125</v>
      </c>
      <c r="AK20" s="81">
        <f t="shared" si="3"/>
        <v>-140</v>
      </c>
      <c r="AL20" s="81">
        <f t="shared" ca="1" si="3"/>
        <v>-460.83333333333331</v>
      </c>
      <c r="AM20" s="81">
        <f t="shared" ca="1" si="3"/>
        <v>-498.88888888888891</v>
      </c>
      <c r="AN20" s="81">
        <f t="shared" ca="1" si="3"/>
        <v>-152.5</v>
      </c>
      <c r="AO20" s="81">
        <f t="shared" ca="1" si="3"/>
        <v>-134.33333333333334</v>
      </c>
      <c r="AP20" s="81">
        <f t="shared" ca="1" si="3"/>
        <v>-141.19444444444446</v>
      </c>
    </row>
    <row r="21" spans="2:42" x14ac:dyDescent="0.3">
      <c r="B21" s="84"/>
      <c r="AG21" t="s">
        <v>150</v>
      </c>
      <c r="AJ21" s="81">
        <f>'MVA Specificatie'!E45</f>
        <v>30</v>
      </c>
      <c r="AK21" s="81">
        <f>'MVA Specificatie'!F45</f>
        <v>-150</v>
      </c>
      <c r="AL21" s="81">
        <f ca="1">'MVA Specificatie'!G45</f>
        <v>0</v>
      </c>
      <c r="AM21" s="81">
        <f ca="1">'MVA Specificatie'!H45</f>
        <v>-20</v>
      </c>
      <c r="AN21" s="81">
        <f ca="1">'MVA Specificatie'!I45</f>
        <v>-50</v>
      </c>
      <c r="AO21" s="81">
        <f ca="1">'MVA Specificatie'!J45</f>
        <v>0</v>
      </c>
      <c r="AP21" s="81">
        <f ca="1">'MVA Specificatie'!K45</f>
        <v>-20</v>
      </c>
    </row>
    <row r="22" spans="2:42" x14ac:dyDescent="0.3">
      <c r="B22" s="84"/>
      <c r="AG22" t="s">
        <v>148</v>
      </c>
      <c r="AJ22" s="81">
        <f>SUM(AJ20:AJ21)</f>
        <v>-95</v>
      </c>
      <c r="AK22" s="81">
        <f t="shared" ref="AK22:AP22" si="4">SUM(AK20:AK21)</f>
        <v>-290</v>
      </c>
      <c r="AL22" s="81">
        <f t="shared" ca="1" si="4"/>
        <v>-460.83333333333331</v>
      </c>
      <c r="AM22" s="81">
        <f t="shared" ca="1" si="4"/>
        <v>-518.88888888888891</v>
      </c>
      <c r="AN22" s="81">
        <f t="shared" ca="1" si="4"/>
        <v>-202.5</v>
      </c>
      <c r="AO22" s="81">
        <f t="shared" ca="1" si="4"/>
        <v>-134.33333333333334</v>
      </c>
      <c r="AP22" s="81">
        <f t="shared" ca="1" si="4"/>
        <v>-161.19444444444446</v>
      </c>
    </row>
    <row r="23" spans="2:42" ht="14.4" customHeight="1" x14ac:dyDescent="0.3">
      <c r="B23" s="84"/>
    </row>
    <row r="24" spans="2:42" x14ac:dyDescent="0.3">
      <c r="B24" s="84"/>
    </row>
    <row r="25" spans="2:42" x14ac:dyDescent="0.3">
      <c r="B25" s="84"/>
    </row>
    <row r="26" spans="2:42" x14ac:dyDescent="0.3">
      <c r="B26" s="84"/>
    </row>
    <row r="27" spans="2:42" x14ac:dyDescent="0.3">
      <c r="B27" s="84"/>
    </row>
    <row r="28" spans="2:42" x14ac:dyDescent="0.3">
      <c r="B28" s="84"/>
    </row>
    <row r="29" spans="2:42" x14ac:dyDescent="0.3">
      <c r="B29" s="84"/>
    </row>
    <row r="30" spans="2:42" x14ac:dyDescent="0.3">
      <c r="B30" s="84"/>
    </row>
    <row r="31" spans="2:42" x14ac:dyDescent="0.3">
      <c r="B31" s="84"/>
    </row>
    <row r="32" spans="2:42" x14ac:dyDescent="0.3">
      <c r="B32" s="84"/>
    </row>
    <row r="36" spans="2:25" x14ac:dyDescent="0.3">
      <c r="B36" s="49"/>
    </row>
    <row r="37" spans="2:25" x14ac:dyDescent="0.3">
      <c r="B37" s="49"/>
    </row>
    <row r="38" spans="2:25" x14ac:dyDescent="0.3">
      <c r="B38" s="49"/>
      <c r="Y38" s="36"/>
    </row>
    <row r="39" spans="2:25" x14ac:dyDescent="0.3">
      <c r="Y39" s="36"/>
    </row>
  </sheetData>
  <mergeCells count="2">
    <mergeCell ref="B5:B17"/>
    <mergeCell ref="B20:B32"/>
  </mergeCells>
  <conditionalFormatting sqref="Z2">
    <cfRule type="cellIs" dxfId="6" priority="1" operator="equal">
      <formula>0</formula>
    </cfRule>
  </conditionalFormatting>
  <pageMargins left="0.7" right="0.7" top="0.75" bottom="0.75" header="0.3" footer="0.3"/>
  <pageSetup paperSize="9" scale="86" orientation="landscape"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9FA00-6A6A-4991-B20C-026231B5EEB6}">
  <sheetPr codeName="Sheet6"/>
  <dimension ref="B1:R61"/>
  <sheetViews>
    <sheetView showGridLines="0" zoomScale="90" zoomScaleNormal="90" workbookViewId="0">
      <pane ySplit="5" topLeftCell="A6" activePane="bottomLeft" state="frozen"/>
      <selection pane="bottomLeft"/>
    </sheetView>
  </sheetViews>
  <sheetFormatPr defaultRowHeight="14.4" outlineLevelRow="1" x14ac:dyDescent="0.3"/>
  <cols>
    <col min="1" max="1" width="2.21875" customWidth="1"/>
    <col min="2" max="2" width="33.6640625" customWidth="1"/>
    <col min="3" max="4" width="1.5546875" customWidth="1"/>
  </cols>
  <sheetData>
    <row r="1" spans="2:17" x14ac:dyDescent="0.3">
      <c r="K1" s="26"/>
      <c r="N1" s="103" t="s">
        <v>156</v>
      </c>
      <c r="O1" s="103"/>
      <c r="P1" s="104">
        <f ca="1">SUM('Invoer nieuwe MVA'!$E3:$E4)</f>
        <v>0</v>
      </c>
      <c r="Q1" s="103" t="s">
        <v>157</v>
      </c>
    </row>
    <row r="2" spans="2:17" ht="15.6" x14ac:dyDescent="0.3">
      <c r="B2" s="20" t="s">
        <v>63</v>
      </c>
      <c r="C2" s="21"/>
      <c r="D2" s="21"/>
      <c r="E2" s="25"/>
      <c r="K2" s="26" t="s">
        <v>133</v>
      </c>
    </row>
    <row r="3" spans="2:17" x14ac:dyDescent="0.3">
      <c r="B3" s="22"/>
      <c r="C3" s="22"/>
      <c r="D3" s="22"/>
      <c r="E3" s="23"/>
      <c r="F3" s="23"/>
    </row>
    <row r="4" spans="2:17" x14ac:dyDescent="0.3">
      <c r="B4" s="24" t="s">
        <v>2</v>
      </c>
      <c r="C4" s="24"/>
      <c r="D4" s="24"/>
      <c r="E4" s="19"/>
      <c r="F4" s="19"/>
    </row>
    <row r="5" spans="2:17" s="2" customFormat="1" x14ac:dyDescent="0.3">
      <c r="B5" s="73" t="s">
        <v>63</v>
      </c>
      <c r="C5" s="74"/>
      <c r="D5" s="73"/>
      <c r="E5" s="74" t="str">
        <f>'Invoer bestaande MVA'!E15</f>
        <v>R 2024</v>
      </c>
      <c r="F5" s="74" t="str">
        <f>"R "&amp;RIGHT(E5,4)+1</f>
        <v>R 2025</v>
      </c>
      <c r="G5" s="74" t="str">
        <f>"P "&amp;RIGHT(F5,4)+1</f>
        <v>P 2026</v>
      </c>
      <c r="H5" s="74" t="str">
        <f t="shared" ref="H5:K5" si="0">"P "&amp;RIGHT(G5,4)+1</f>
        <v>P 2027</v>
      </c>
      <c r="I5" s="74" t="str">
        <f t="shared" si="0"/>
        <v>P 2028</v>
      </c>
      <c r="J5" s="74" t="str">
        <f t="shared" si="0"/>
        <v>P 2029</v>
      </c>
      <c r="K5" s="74" t="str">
        <f t="shared" si="0"/>
        <v>P 2030</v>
      </c>
      <c r="L5" s="32"/>
      <c r="M5" s="39"/>
      <c r="N5" s="8"/>
      <c r="O5" s="8"/>
      <c r="P5" s="11"/>
    </row>
    <row r="6" spans="2:17" s="27" customFormat="1" ht="13.8" outlineLevel="1" x14ac:dyDescent="0.3">
      <c r="E6" s="76"/>
      <c r="F6" s="76"/>
      <c r="G6" s="77"/>
      <c r="H6" s="77"/>
      <c r="I6" s="77"/>
      <c r="J6" s="77"/>
      <c r="K6" s="77"/>
    </row>
    <row r="7" spans="2:17" outlineLevel="1" x14ac:dyDescent="0.3">
      <c r="B7" s="42" t="s">
        <v>45</v>
      </c>
      <c r="C7" s="27"/>
      <c r="D7" s="27"/>
      <c r="E7" s="77"/>
      <c r="F7" s="77"/>
      <c r="G7" s="77"/>
      <c r="H7" s="77"/>
      <c r="I7" s="77"/>
      <c r="J7" s="77"/>
      <c r="K7" s="77"/>
      <c r="L7" s="27"/>
      <c r="M7" s="27"/>
    </row>
    <row r="8" spans="2:17" outlineLevel="1" x14ac:dyDescent="0.3">
      <c r="B8" s="40" t="s">
        <v>50</v>
      </c>
      <c r="C8" s="27"/>
      <c r="D8" s="27"/>
      <c r="E8" s="78">
        <f>'Invoer bestaande MVA'!E18</f>
        <v>1925</v>
      </c>
      <c r="F8" s="78">
        <f>E12</f>
        <v>2000</v>
      </c>
      <c r="G8" s="78">
        <f t="shared" ref="G8:K8" si="1">F12</f>
        <v>1660</v>
      </c>
      <c r="H8" s="78">
        <f t="shared" si="1"/>
        <v>1520</v>
      </c>
      <c r="I8" s="78">
        <f t="shared" si="1"/>
        <v>1280</v>
      </c>
      <c r="J8" s="78">
        <f t="shared" si="1"/>
        <v>1170</v>
      </c>
      <c r="K8" s="78">
        <f t="shared" si="1"/>
        <v>1060</v>
      </c>
      <c r="L8" s="27"/>
      <c r="M8" s="27"/>
    </row>
    <row r="9" spans="2:17" s="2" customFormat="1" outlineLevel="1" x14ac:dyDescent="0.3">
      <c r="B9" s="40" t="s">
        <v>29</v>
      </c>
      <c r="C9" s="27"/>
      <c r="D9" s="27"/>
      <c r="E9" s="78">
        <f>'Invoer bestaande MVA'!E19</f>
        <v>250</v>
      </c>
      <c r="F9" s="78">
        <f>'Invoer bestaande MVA'!F19</f>
        <v>100</v>
      </c>
      <c r="G9" s="78"/>
      <c r="H9" s="78"/>
      <c r="I9" s="78"/>
      <c r="J9" s="78"/>
      <c r="K9" s="78"/>
      <c r="L9" s="29"/>
      <c r="M9" s="27"/>
    </row>
    <row r="10" spans="2:17" outlineLevel="1" x14ac:dyDescent="0.3">
      <c r="B10" s="40" t="s">
        <v>30</v>
      </c>
      <c r="C10" s="27"/>
      <c r="D10" s="27"/>
      <c r="E10" s="78">
        <f>'Invoer bestaande MVA'!E20</f>
        <v>-50</v>
      </c>
      <c r="F10" s="78">
        <f>'Invoer bestaande MVA'!F20</f>
        <v>-300</v>
      </c>
      <c r="G10" s="78">
        <f>'Invoer bestaande MVA'!G20</f>
        <v>0</v>
      </c>
      <c r="H10" s="78">
        <f>'Invoer bestaande MVA'!H20</f>
        <v>-100</v>
      </c>
      <c r="I10" s="78">
        <f>'Invoer bestaande MVA'!I20</f>
        <v>0</v>
      </c>
      <c r="J10" s="78">
        <f>'Invoer bestaande MVA'!J20</f>
        <v>0</v>
      </c>
      <c r="K10" s="78">
        <f>'Invoer bestaande MVA'!K20</f>
        <v>0</v>
      </c>
      <c r="L10" s="27"/>
      <c r="M10" s="27"/>
    </row>
    <row r="11" spans="2:17" outlineLevel="1" x14ac:dyDescent="0.3">
      <c r="B11" s="40" t="s">
        <v>9</v>
      </c>
      <c r="C11" s="27"/>
      <c r="D11" s="27"/>
      <c r="E11" s="78">
        <f>'Invoer bestaande MVA'!E21</f>
        <v>-125</v>
      </c>
      <c r="F11" s="78">
        <f>'Invoer bestaande MVA'!F21</f>
        <v>-140</v>
      </c>
      <c r="G11" s="78">
        <f>'Invoer bestaande MVA'!G21</f>
        <v>-140</v>
      </c>
      <c r="H11" s="78">
        <f>'Invoer bestaande MVA'!H21</f>
        <v>-140</v>
      </c>
      <c r="I11" s="78">
        <f>'Invoer bestaande MVA'!I21</f>
        <v>-110</v>
      </c>
      <c r="J11" s="78">
        <f>'Invoer bestaande MVA'!J21</f>
        <v>-110</v>
      </c>
      <c r="K11" s="78">
        <f>'Invoer bestaande MVA'!K21</f>
        <v>-100</v>
      </c>
      <c r="L11" s="27"/>
      <c r="M11" s="27"/>
    </row>
    <row r="12" spans="2:17" outlineLevel="1" x14ac:dyDescent="0.3">
      <c r="B12" s="41" t="s">
        <v>31</v>
      </c>
      <c r="C12" s="27"/>
      <c r="D12" s="27"/>
      <c r="E12" s="80">
        <f>SUM(E8:E11)</f>
        <v>2000</v>
      </c>
      <c r="F12" s="80">
        <f t="shared" ref="F12:K12" si="2">SUM(F8:F11)</f>
        <v>1660</v>
      </c>
      <c r="G12" s="80">
        <f t="shared" si="2"/>
        <v>1520</v>
      </c>
      <c r="H12" s="80">
        <f t="shared" si="2"/>
        <v>1280</v>
      </c>
      <c r="I12" s="80">
        <f t="shared" si="2"/>
        <v>1170</v>
      </c>
      <c r="J12" s="80">
        <f t="shared" si="2"/>
        <v>1060</v>
      </c>
      <c r="K12" s="80">
        <f t="shared" si="2"/>
        <v>960</v>
      </c>
      <c r="L12" s="27"/>
      <c r="M12" s="27"/>
    </row>
    <row r="13" spans="2:17" outlineLevel="1" x14ac:dyDescent="0.3">
      <c r="C13" s="27"/>
      <c r="D13" s="27"/>
      <c r="E13" s="77"/>
      <c r="F13" s="77"/>
      <c r="G13" s="77"/>
      <c r="H13" s="81"/>
      <c r="I13" s="81"/>
      <c r="J13" s="81"/>
      <c r="K13" s="81"/>
    </row>
    <row r="14" spans="2:17" outlineLevel="1" x14ac:dyDescent="0.3">
      <c r="B14" s="42" t="s">
        <v>46</v>
      </c>
      <c r="C14" s="27"/>
      <c r="D14" s="27"/>
      <c r="E14" s="77"/>
      <c r="F14" s="77"/>
      <c r="G14" s="77"/>
      <c r="H14" s="77"/>
      <c r="I14" s="77"/>
      <c r="J14" s="77"/>
      <c r="K14" s="77"/>
      <c r="L14" s="27"/>
      <c r="M14" s="27"/>
    </row>
    <row r="15" spans="2:17" outlineLevel="1" x14ac:dyDescent="0.3">
      <c r="B15" s="40" t="s">
        <v>51</v>
      </c>
      <c r="C15" s="27"/>
      <c r="D15" s="27"/>
      <c r="E15" s="78"/>
      <c r="F15" s="78"/>
      <c r="G15" s="78">
        <f>F19</f>
        <v>0</v>
      </c>
      <c r="H15" s="78">
        <f t="shared" ref="H15:K15" ca="1" si="3">G19</f>
        <v>429.16666666666669</v>
      </c>
      <c r="I15" s="78">
        <f t="shared" ca="1" si="3"/>
        <v>130.27777777777777</v>
      </c>
      <c r="J15" s="78">
        <f t="shared" ca="1" si="3"/>
        <v>37.777777777777771</v>
      </c>
      <c r="K15" s="78">
        <f t="shared" ca="1" si="3"/>
        <v>313.44444444444446</v>
      </c>
      <c r="L15" s="27"/>
      <c r="M15" s="27" t="s">
        <v>65</v>
      </c>
    </row>
    <row r="16" spans="2:17" s="2" customFormat="1" outlineLevel="1" x14ac:dyDescent="0.3">
      <c r="B16" s="40" t="s">
        <v>64</v>
      </c>
      <c r="C16" s="27"/>
      <c r="D16" s="27"/>
      <c r="E16" s="78"/>
      <c r="F16" s="78"/>
      <c r="G16" s="78">
        <f ca="1">'Invoer nieuwe MVA'!W16</f>
        <v>750</v>
      </c>
      <c r="H16" s="78">
        <f ca="1">'Invoer nieuwe MVA'!X16</f>
        <v>60</v>
      </c>
      <c r="I16" s="78">
        <f ca="1">'Invoer nieuwe MVA'!Y16</f>
        <v>0</v>
      </c>
      <c r="J16" s="78">
        <f ca="1">'Invoer nieuwe MVA'!Z16</f>
        <v>300</v>
      </c>
      <c r="K16" s="78">
        <f ca="1">'Invoer nieuwe MVA'!AA16</f>
        <v>150</v>
      </c>
      <c r="L16" s="29"/>
      <c r="M16" s="27" t="s">
        <v>66</v>
      </c>
    </row>
    <row r="17" spans="2:18" outlineLevel="1" x14ac:dyDescent="0.3">
      <c r="B17" s="40" t="s">
        <v>82</v>
      </c>
      <c r="C17" s="27"/>
      <c r="D17" s="27"/>
      <c r="E17" s="78"/>
      <c r="F17" s="78"/>
      <c r="G17" s="78">
        <f ca="1">-'Invoer nieuwe MVA'!AM16</f>
        <v>0</v>
      </c>
      <c r="H17" s="78">
        <f ca="1">-'Invoer nieuwe MVA'!AN16</f>
        <v>0</v>
      </c>
      <c r="I17" s="78">
        <f ca="1">-'Invoer nieuwe MVA'!AO16</f>
        <v>-50</v>
      </c>
      <c r="J17" s="78">
        <f ca="1">-'Invoer nieuwe MVA'!AP16</f>
        <v>0</v>
      </c>
      <c r="K17" s="78">
        <f ca="1">-'Invoer nieuwe MVA'!AQ16</f>
        <v>-20</v>
      </c>
      <c r="L17" s="27"/>
      <c r="M17" s="27" t="s">
        <v>81</v>
      </c>
    </row>
    <row r="18" spans="2:18" outlineLevel="1" x14ac:dyDescent="0.3">
      <c r="B18" s="40" t="s">
        <v>9</v>
      </c>
      <c r="C18" s="27"/>
      <c r="D18" s="27"/>
      <c r="E18" s="78"/>
      <c r="F18" s="78"/>
      <c r="G18" s="78">
        <f ca="1">-'Invoer nieuwe MVA'!AE16</f>
        <v>-320.83333333333331</v>
      </c>
      <c r="H18" s="78">
        <f ca="1">-'Invoer nieuwe MVA'!AF16</f>
        <v>-358.88888888888891</v>
      </c>
      <c r="I18" s="78">
        <f ca="1">-'Invoer nieuwe MVA'!AG16</f>
        <v>-42.5</v>
      </c>
      <c r="J18" s="78">
        <f ca="1">-'Invoer nieuwe MVA'!AH16</f>
        <v>-24.333333333333336</v>
      </c>
      <c r="K18" s="78">
        <f ca="1">-'Invoer nieuwe MVA'!AI16</f>
        <v>-41.194444444444443</v>
      </c>
      <c r="L18" s="27"/>
      <c r="M18" s="27"/>
    </row>
    <row r="19" spans="2:18" outlineLevel="1" x14ac:dyDescent="0.3">
      <c r="B19" s="41" t="s">
        <v>48</v>
      </c>
      <c r="C19" s="27"/>
      <c r="D19" s="27"/>
      <c r="E19" s="80"/>
      <c r="F19" s="80"/>
      <c r="G19" s="80">
        <f t="shared" ref="G19:K19" ca="1" si="4">SUM(G15:G18)</f>
        <v>429.16666666666669</v>
      </c>
      <c r="H19" s="80">
        <f t="shared" ca="1" si="4"/>
        <v>130.27777777777777</v>
      </c>
      <c r="I19" s="80">
        <f t="shared" ca="1" si="4"/>
        <v>37.777777777777771</v>
      </c>
      <c r="J19" s="80">
        <f t="shared" ca="1" si="4"/>
        <v>313.44444444444446</v>
      </c>
      <c r="K19" s="80">
        <f t="shared" ca="1" si="4"/>
        <v>402.25</v>
      </c>
      <c r="L19" s="27"/>
      <c r="M19" s="27"/>
    </row>
    <row r="20" spans="2:18" outlineLevel="1" x14ac:dyDescent="0.3">
      <c r="C20" s="27"/>
      <c r="D20" s="27"/>
      <c r="E20" s="77"/>
      <c r="F20" s="77"/>
      <c r="G20" s="77"/>
      <c r="H20" s="81"/>
      <c r="I20" s="81"/>
      <c r="J20" s="81"/>
      <c r="K20" s="81"/>
    </row>
    <row r="21" spans="2:18" outlineLevel="1" x14ac:dyDescent="0.3">
      <c r="B21" s="42" t="s">
        <v>47</v>
      </c>
      <c r="C21" s="27"/>
      <c r="D21" s="27"/>
      <c r="E21" s="78"/>
      <c r="F21" s="78"/>
      <c r="G21" s="78"/>
      <c r="H21" s="78"/>
      <c r="I21" s="78"/>
      <c r="J21" s="78"/>
      <c r="K21" s="78"/>
      <c r="L21" s="34"/>
      <c r="M21" s="34"/>
      <c r="N21" s="34"/>
      <c r="O21" s="34"/>
      <c r="P21" s="27"/>
      <c r="Q21" s="27"/>
      <c r="R21" s="27"/>
    </row>
    <row r="22" spans="2:18" outlineLevel="1" x14ac:dyDescent="0.3">
      <c r="B22" s="40" t="s">
        <v>12</v>
      </c>
      <c r="C22" s="27"/>
      <c r="D22" s="27"/>
      <c r="E22" s="78">
        <f>E8+E15</f>
        <v>1925</v>
      </c>
      <c r="F22" s="78">
        <f>E26</f>
        <v>2000</v>
      </c>
      <c r="G22" s="78">
        <f t="shared" ref="G22:K22" si="5">F26</f>
        <v>1660</v>
      </c>
      <c r="H22" s="78">
        <f t="shared" ca="1" si="5"/>
        <v>1949.1666666666667</v>
      </c>
      <c r="I22" s="78">
        <f t="shared" ca="1" si="5"/>
        <v>1410.2777777777778</v>
      </c>
      <c r="J22" s="78">
        <f t="shared" ca="1" si="5"/>
        <v>1207.7777777777778</v>
      </c>
      <c r="K22" s="78">
        <f t="shared" ca="1" si="5"/>
        <v>1373.4444444444446</v>
      </c>
      <c r="L22" s="34"/>
      <c r="M22" s="34"/>
      <c r="N22" s="34"/>
      <c r="O22" s="34"/>
      <c r="P22" s="27"/>
      <c r="Q22" s="27"/>
      <c r="R22" s="27"/>
    </row>
    <row r="23" spans="2:18" outlineLevel="1" x14ac:dyDescent="0.3">
      <c r="B23" s="40" t="s">
        <v>29</v>
      </c>
      <c r="C23" s="27"/>
      <c r="D23" s="27"/>
      <c r="E23" s="78">
        <f t="shared" ref="E23:K25" si="6">E9+E16</f>
        <v>250</v>
      </c>
      <c r="F23" s="78">
        <f t="shared" si="6"/>
        <v>100</v>
      </c>
      <c r="G23" s="78">
        <f t="shared" ca="1" si="6"/>
        <v>750</v>
      </c>
      <c r="H23" s="78">
        <f t="shared" ca="1" si="6"/>
        <v>60</v>
      </c>
      <c r="I23" s="78">
        <f t="shared" ca="1" si="6"/>
        <v>0</v>
      </c>
      <c r="J23" s="78">
        <f t="shared" ca="1" si="6"/>
        <v>300</v>
      </c>
      <c r="K23" s="78">
        <f t="shared" ca="1" si="6"/>
        <v>150</v>
      </c>
      <c r="L23" s="34"/>
      <c r="M23" s="34" t="s">
        <v>6</v>
      </c>
      <c r="N23" s="34"/>
      <c r="O23" s="34"/>
      <c r="P23" s="27"/>
      <c r="Q23" s="27"/>
      <c r="R23" s="27"/>
    </row>
    <row r="24" spans="2:18" outlineLevel="1" x14ac:dyDescent="0.3">
      <c r="B24" s="40" t="s">
        <v>30</v>
      </c>
      <c r="C24" s="27"/>
      <c r="D24" s="27"/>
      <c r="E24" s="78">
        <f t="shared" si="6"/>
        <v>-50</v>
      </c>
      <c r="F24" s="78">
        <f t="shared" si="6"/>
        <v>-300</v>
      </c>
      <c r="G24" s="78">
        <f t="shared" ca="1" si="6"/>
        <v>0</v>
      </c>
      <c r="H24" s="78">
        <f t="shared" ca="1" si="6"/>
        <v>-100</v>
      </c>
      <c r="I24" s="78">
        <f t="shared" ca="1" si="6"/>
        <v>-50</v>
      </c>
      <c r="J24" s="78">
        <f t="shared" ca="1" si="6"/>
        <v>0</v>
      </c>
      <c r="K24" s="78">
        <f t="shared" ca="1" si="6"/>
        <v>-20</v>
      </c>
      <c r="L24" s="34"/>
      <c r="M24" s="34"/>
      <c r="N24" s="34"/>
      <c r="O24" s="34"/>
      <c r="P24" s="27"/>
      <c r="Q24" s="27"/>
      <c r="R24" s="27"/>
    </row>
    <row r="25" spans="2:18" outlineLevel="1" x14ac:dyDescent="0.3">
      <c r="B25" s="40" t="s">
        <v>9</v>
      </c>
      <c r="C25" s="27"/>
      <c r="D25" s="27"/>
      <c r="E25" s="78">
        <f t="shared" si="6"/>
        <v>-125</v>
      </c>
      <c r="F25" s="78">
        <f t="shared" si="6"/>
        <v>-140</v>
      </c>
      <c r="G25" s="78">
        <f t="shared" ca="1" si="6"/>
        <v>-460.83333333333331</v>
      </c>
      <c r="H25" s="78">
        <f t="shared" ca="1" si="6"/>
        <v>-498.88888888888891</v>
      </c>
      <c r="I25" s="78">
        <f t="shared" ca="1" si="6"/>
        <v>-152.5</v>
      </c>
      <c r="J25" s="78">
        <f t="shared" ca="1" si="6"/>
        <v>-134.33333333333334</v>
      </c>
      <c r="K25" s="78">
        <f t="shared" ca="1" si="6"/>
        <v>-141.19444444444446</v>
      </c>
      <c r="L25" s="34"/>
      <c r="M25" s="34" t="s">
        <v>5</v>
      </c>
      <c r="N25" s="34"/>
      <c r="O25" s="34"/>
      <c r="P25" s="27"/>
      <c r="Q25" s="27"/>
      <c r="R25" s="27"/>
    </row>
    <row r="26" spans="2:18" s="2" customFormat="1" outlineLevel="1" x14ac:dyDescent="0.3">
      <c r="B26" s="41" t="s">
        <v>49</v>
      </c>
      <c r="C26" s="29"/>
      <c r="D26" s="29"/>
      <c r="E26" s="80">
        <f>SUM(E22:E25)</f>
        <v>2000</v>
      </c>
      <c r="F26" s="80">
        <f t="shared" ref="F26:K26" si="7">SUM(F22:F25)</f>
        <v>1660</v>
      </c>
      <c r="G26" s="80">
        <f t="shared" ca="1" si="7"/>
        <v>1949.1666666666667</v>
      </c>
      <c r="H26" s="80">
        <f t="shared" ca="1" si="7"/>
        <v>1410.2777777777778</v>
      </c>
      <c r="I26" s="80">
        <f t="shared" ca="1" si="7"/>
        <v>1207.7777777777778</v>
      </c>
      <c r="J26" s="80">
        <f t="shared" ca="1" si="7"/>
        <v>1373.4444444444446</v>
      </c>
      <c r="K26" s="80">
        <f t="shared" ca="1" si="7"/>
        <v>1362.25</v>
      </c>
      <c r="L26" s="35"/>
      <c r="M26" s="34" t="s">
        <v>11</v>
      </c>
      <c r="N26" s="35"/>
      <c r="O26" s="35"/>
      <c r="P26" s="29"/>
      <c r="Q26" s="29"/>
      <c r="R26" s="29"/>
    </row>
    <row r="27" spans="2:18" s="27" customFormat="1" ht="13.8" outlineLevel="1" x14ac:dyDescent="0.3">
      <c r="E27" s="77"/>
      <c r="F27" s="77"/>
      <c r="G27" s="77"/>
      <c r="H27" s="77"/>
      <c r="I27" s="77"/>
      <c r="J27" s="77"/>
      <c r="K27" s="77"/>
    </row>
    <row r="28" spans="2:18" s="27" customFormat="1" ht="13.8" outlineLevel="1" x14ac:dyDescent="0.3">
      <c r="B28" s="27" t="s">
        <v>67</v>
      </c>
      <c r="E28" s="77">
        <f>E26-E22</f>
        <v>75</v>
      </c>
      <c r="F28" s="77">
        <f>F26-F22</f>
        <v>-340</v>
      </c>
      <c r="G28" s="77">
        <f t="shared" ref="G28:K28" ca="1" si="8">G26-G22</f>
        <v>289.16666666666674</v>
      </c>
      <c r="H28" s="77">
        <f t="shared" ca="1" si="8"/>
        <v>-538.88888888888891</v>
      </c>
      <c r="I28" s="77">
        <f t="shared" ca="1" si="8"/>
        <v>-202.5</v>
      </c>
      <c r="J28" s="77">
        <f t="shared" ca="1" si="8"/>
        <v>165.66666666666674</v>
      </c>
      <c r="K28" s="77">
        <f t="shared" ca="1" si="8"/>
        <v>-11.194444444444571</v>
      </c>
    </row>
    <row r="29" spans="2:18" s="27" customFormat="1" ht="13.8" x14ac:dyDescent="0.3">
      <c r="E29" s="77"/>
      <c r="F29" s="77"/>
      <c r="G29" s="77"/>
      <c r="H29" s="77"/>
      <c r="I29" s="77"/>
      <c r="J29" s="77"/>
      <c r="K29" s="77"/>
    </row>
    <row r="30" spans="2:18" s="2" customFormat="1" x14ac:dyDescent="0.3">
      <c r="B30" s="73" t="s">
        <v>80</v>
      </c>
      <c r="C30" s="74"/>
      <c r="D30" s="73"/>
      <c r="E30" s="74" t="str">
        <f>E5</f>
        <v>R 2024</v>
      </c>
      <c r="F30" s="74" t="str">
        <f>"R "&amp;RIGHT(E30,4)+1</f>
        <v>R 2025</v>
      </c>
      <c r="G30" s="74" t="str">
        <f>"P "&amp;RIGHT(F30,4)+1</f>
        <v>P 2026</v>
      </c>
      <c r="H30" s="74" t="str">
        <f t="shared" ref="H30" si="9">"P "&amp;RIGHT(G30,4)+1</f>
        <v>P 2027</v>
      </c>
      <c r="I30" s="74" t="str">
        <f t="shared" ref="I30" si="10">"P "&amp;RIGHT(H30,4)+1</f>
        <v>P 2028</v>
      </c>
      <c r="J30" s="74" t="str">
        <f t="shared" ref="J30" si="11">"P "&amp;RIGHT(I30,4)+1</f>
        <v>P 2029</v>
      </c>
      <c r="K30" s="74" t="str">
        <f t="shared" ref="K30" si="12">"P "&amp;RIGHT(J30,4)+1</f>
        <v>P 2030</v>
      </c>
      <c r="L30" s="32"/>
      <c r="M30" s="39"/>
      <c r="N30" s="8"/>
      <c r="O30" s="8"/>
      <c r="P30" s="11"/>
    </row>
    <row r="31" spans="2:18" s="27" customFormat="1" ht="13.8" outlineLevel="1" x14ac:dyDescent="0.3">
      <c r="E31" s="76"/>
      <c r="F31" s="76"/>
      <c r="G31" s="77"/>
      <c r="H31" s="77"/>
      <c r="I31" s="77"/>
      <c r="J31" s="77"/>
      <c r="K31" s="77"/>
    </row>
    <row r="32" spans="2:18" outlineLevel="1" x14ac:dyDescent="0.3">
      <c r="B32" s="42" t="s">
        <v>84</v>
      </c>
      <c r="C32" s="27"/>
      <c r="D32" s="27"/>
      <c r="E32" s="78"/>
      <c r="F32" s="78"/>
      <c r="G32" s="78"/>
      <c r="H32" s="78"/>
      <c r="I32" s="78"/>
      <c r="J32" s="78"/>
      <c r="K32" s="78"/>
      <c r="L32" s="34"/>
      <c r="M32" s="34"/>
    </row>
    <row r="33" spans="2:13" outlineLevel="1" x14ac:dyDescent="0.3">
      <c r="B33" s="40" t="s">
        <v>4</v>
      </c>
      <c r="C33" s="27"/>
      <c r="D33" s="27"/>
      <c r="E33" s="78">
        <f>'Invoer bestaande MVA'!E25</f>
        <v>80</v>
      </c>
      <c r="F33" s="78">
        <f>'Invoer bestaande MVA'!F25</f>
        <v>150</v>
      </c>
      <c r="G33" s="78">
        <f>'Invoer bestaande MVA'!G25</f>
        <v>0</v>
      </c>
      <c r="H33" s="78">
        <f>'Invoer bestaande MVA'!H25</f>
        <v>80</v>
      </c>
      <c r="I33" s="78">
        <f>'Invoer bestaande MVA'!I25</f>
        <v>0</v>
      </c>
      <c r="J33" s="78">
        <f>'Invoer bestaande MVA'!J25</f>
        <v>0</v>
      </c>
      <c r="K33" s="78">
        <f>'Invoer bestaande MVA'!K25</f>
        <v>0</v>
      </c>
      <c r="L33" s="34"/>
      <c r="M33" s="34"/>
    </row>
    <row r="34" spans="2:13" outlineLevel="1" x14ac:dyDescent="0.3">
      <c r="B34" s="40" t="s">
        <v>3</v>
      </c>
      <c r="E34" s="78">
        <f t="shared" ref="E34:K34" si="13">E24</f>
        <v>-50</v>
      </c>
      <c r="F34" s="78">
        <f t="shared" si="13"/>
        <v>-300</v>
      </c>
      <c r="G34" s="78">
        <f t="shared" ca="1" si="13"/>
        <v>0</v>
      </c>
      <c r="H34" s="78">
        <f t="shared" ca="1" si="13"/>
        <v>-100</v>
      </c>
      <c r="I34" s="78">
        <f t="shared" ca="1" si="13"/>
        <v>-50</v>
      </c>
      <c r="J34" s="78">
        <f t="shared" ca="1" si="13"/>
        <v>0</v>
      </c>
      <c r="K34" s="78">
        <f t="shared" ca="1" si="13"/>
        <v>-20</v>
      </c>
      <c r="L34" s="34"/>
      <c r="M34" s="34"/>
    </row>
    <row r="35" spans="2:13" outlineLevel="1" x14ac:dyDescent="0.3">
      <c r="B35" s="41" t="s">
        <v>8</v>
      </c>
      <c r="E35" s="80">
        <f t="shared" ref="E35:G35" si="14">SUM(E33:E34)</f>
        <v>30</v>
      </c>
      <c r="F35" s="80">
        <f t="shared" si="14"/>
        <v>-150</v>
      </c>
      <c r="G35" s="80">
        <f t="shared" ca="1" si="14"/>
        <v>0</v>
      </c>
      <c r="H35" s="80">
        <f ca="1">SUM(H33:H34)</f>
        <v>-20</v>
      </c>
      <c r="I35" s="80">
        <f t="shared" ref="I35:K35" ca="1" si="15">SUM(I33:I34)</f>
        <v>-50</v>
      </c>
      <c r="J35" s="80">
        <f t="shared" ca="1" si="15"/>
        <v>0</v>
      </c>
      <c r="K35" s="80">
        <f t="shared" ca="1" si="15"/>
        <v>-20</v>
      </c>
      <c r="L35" s="34"/>
      <c r="M35" s="34"/>
    </row>
    <row r="36" spans="2:13" outlineLevel="1" x14ac:dyDescent="0.3">
      <c r="E36" s="82"/>
      <c r="F36" s="82"/>
      <c r="G36" s="83"/>
      <c r="H36" s="83"/>
      <c r="I36" s="83"/>
      <c r="J36" s="83"/>
      <c r="K36" s="83"/>
      <c r="L36" s="34"/>
      <c r="M36" s="34"/>
    </row>
    <row r="37" spans="2:13" outlineLevel="1" x14ac:dyDescent="0.3">
      <c r="B37" s="42" t="s">
        <v>85</v>
      </c>
      <c r="C37" s="27"/>
      <c r="D37" s="27"/>
      <c r="E37" s="78"/>
      <c r="F37" s="78"/>
      <c r="G37" s="78"/>
      <c r="H37" s="78"/>
      <c r="I37" s="78"/>
      <c r="J37" s="78"/>
      <c r="K37" s="78"/>
      <c r="L37" s="34"/>
      <c r="M37" s="34"/>
    </row>
    <row r="38" spans="2:13" outlineLevel="1" x14ac:dyDescent="0.3">
      <c r="B38" s="40" t="s">
        <v>83</v>
      </c>
      <c r="C38" s="27"/>
      <c r="D38" s="27"/>
      <c r="E38" s="78"/>
      <c r="F38" s="78"/>
      <c r="G38" s="78">
        <f ca="1">'Invoer nieuwe MVA'!AM16</f>
        <v>0</v>
      </c>
      <c r="H38" s="78">
        <f ca="1">'Invoer nieuwe MVA'!AN16</f>
        <v>0</v>
      </c>
      <c r="I38" s="78">
        <f ca="1">'Invoer nieuwe MVA'!AO16</f>
        <v>50</v>
      </c>
      <c r="J38" s="78">
        <f ca="1">'Invoer nieuwe MVA'!AP16</f>
        <v>0</v>
      </c>
      <c r="K38" s="78">
        <f ca="1">'Invoer nieuwe MVA'!AQ16</f>
        <v>20</v>
      </c>
      <c r="L38" s="34"/>
      <c r="M38" s="34"/>
    </row>
    <row r="39" spans="2:13" outlineLevel="1" x14ac:dyDescent="0.3">
      <c r="B39" s="40" t="s">
        <v>3</v>
      </c>
      <c r="E39" s="78"/>
      <c r="F39" s="78"/>
      <c r="G39" s="78">
        <f ca="1">-G38</f>
        <v>0</v>
      </c>
      <c r="H39" s="78">
        <f t="shared" ref="H39:K39" ca="1" si="16">-H38</f>
        <v>0</v>
      </c>
      <c r="I39" s="78">
        <f t="shared" ca="1" si="16"/>
        <v>-50</v>
      </c>
      <c r="J39" s="78">
        <f t="shared" ca="1" si="16"/>
        <v>0</v>
      </c>
      <c r="K39" s="78">
        <f t="shared" ca="1" si="16"/>
        <v>-20</v>
      </c>
      <c r="L39" s="34"/>
      <c r="M39" s="34" t="s">
        <v>95</v>
      </c>
    </row>
    <row r="40" spans="2:13" outlineLevel="1" x14ac:dyDescent="0.3">
      <c r="B40" s="41" t="s">
        <v>8</v>
      </c>
      <c r="E40" s="80"/>
      <c r="F40" s="80"/>
      <c r="G40" s="80">
        <f t="shared" ref="G40" ca="1" si="17">SUM(G38:G39)</f>
        <v>0</v>
      </c>
      <c r="H40" s="80">
        <f ca="1">SUM(H38:H39)</f>
        <v>0</v>
      </c>
      <c r="I40" s="80">
        <f t="shared" ref="I40:K40" ca="1" si="18">SUM(I38:I39)</f>
        <v>0</v>
      </c>
      <c r="J40" s="80">
        <f t="shared" ca="1" si="18"/>
        <v>0</v>
      </c>
      <c r="K40" s="80">
        <f t="shared" ca="1" si="18"/>
        <v>0</v>
      </c>
      <c r="L40" s="34"/>
      <c r="M40" s="34" t="s">
        <v>87</v>
      </c>
    </row>
    <row r="41" spans="2:13" outlineLevel="1" x14ac:dyDescent="0.3">
      <c r="E41" s="82"/>
      <c r="F41" s="82"/>
      <c r="G41" s="83"/>
      <c r="H41" s="83"/>
      <c r="I41" s="83"/>
      <c r="J41" s="83"/>
      <c r="K41" s="83"/>
      <c r="L41" s="34"/>
      <c r="M41" s="34"/>
    </row>
    <row r="42" spans="2:13" outlineLevel="1" x14ac:dyDescent="0.3">
      <c r="B42" s="42" t="s">
        <v>88</v>
      </c>
      <c r="C42" s="27"/>
      <c r="D42" s="27"/>
      <c r="E42" s="78"/>
      <c r="F42" s="78"/>
      <c r="G42" s="78"/>
      <c r="H42" s="78"/>
      <c r="I42" s="78"/>
      <c r="J42" s="78"/>
      <c r="K42" s="78"/>
      <c r="L42" s="34"/>
      <c r="M42" s="34"/>
    </row>
    <row r="43" spans="2:13" outlineLevel="1" x14ac:dyDescent="0.3">
      <c r="B43" s="40" t="s">
        <v>4</v>
      </c>
      <c r="C43" s="27"/>
      <c r="D43" s="27"/>
      <c r="E43" s="78">
        <f>E33+E38</f>
        <v>80</v>
      </c>
      <c r="F43" s="78">
        <f>F33+F38</f>
        <v>150</v>
      </c>
      <c r="G43" s="78">
        <f ca="1">G33+G38</f>
        <v>0</v>
      </c>
      <c r="H43" s="78">
        <f ca="1">H33+H38</f>
        <v>80</v>
      </c>
      <c r="I43" s="78">
        <f ca="1">I33+I38</f>
        <v>50</v>
      </c>
      <c r="J43" s="78">
        <f ca="1">J33+J38</f>
        <v>0</v>
      </c>
      <c r="K43" s="78">
        <f ca="1">K33+K38</f>
        <v>20</v>
      </c>
      <c r="L43" s="34"/>
      <c r="M43" s="34" t="s">
        <v>6</v>
      </c>
    </row>
    <row r="44" spans="2:13" outlineLevel="1" x14ac:dyDescent="0.3">
      <c r="B44" s="40" t="s">
        <v>3</v>
      </c>
      <c r="E44" s="78">
        <f>E34+E39</f>
        <v>-50</v>
      </c>
      <c r="F44" s="78">
        <f>F34+F39</f>
        <v>-300</v>
      </c>
      <c r="G44" s="78">
        <f ca="1">G34+G39</f>
        <v>0</v>
      </c>
      <c r="H44" s="78">
        <f ca="1">H34+H39</f>
        <v>-100</v>
      </c>
      <c r="I44" s="78">
        <f ca="1">I34+I39</f>
        <v>-100</v>
      </c>
      <c r="J44" s="78">
        <f ca="1">J34+J39</f>
        <v>0</v>
      </c>
      <c r="K44" s="78">
        <f ca="1">K34+K39</f>
        <v>-40</v>
      </c>
      <c r="L44" s="34"/>
      <c r="M44" s="34"/>
    </row>
    <row r="45" spans="2:13" outlineLevel="1" x14ac:dyDescent="0.3">
      <c r="B45" s="41" t="s">
        <v>8</v>
      </c>
      <c r="E45" s="80">
        <f t="shared" ref="E45:G45" si="19">SUM(E43:E44)</f>
        <v>30</v>
      </c>
      <c r="F45" s="80">
        <f t="shared" si="19"/>
        <v>-150</v>
      </c>
      <c r="G45" s="80">
        <f t="shared" ca="1" si="19"/>
        <v>0</v>
      </c>
      <c r="H45" s="80">
        <f ca="1">SUM(H43:H44)</f>
        <v>-20</v>
      </c>
      <c r="I45" s="80">
        <f t="shared" ref="I45:K45" ca="1" si="20">SUM(I43:I44)</f>
        <v>-50</v>
      </c>
      <c r="J45" s="80">
        <f t="shared" ca="1" si="20"/>
        <v>0</v>
      </c>
      <c r="K45" s="80">
        <f t="shared" ca="1" si="20"/>
        <v>-20</v>
      </c>
      <c r="L45" s="34"/>
      <c r="M45" s="34" t="s">
        <v>5</v>
      </c>
    </row>
    <row r="46" spans="2:13" x14ac:dyDescent="0.3">
      <c r="E46" s="82"/>
      <c r="F46" s="82"/>
      <c r="G46" s="83"/>
      <c r="H46" s="83"/>
      <c r="I46" s="83"/>
      <c r="J46" s="83"/>
      <c r="K46" s="83"/>
      <c r="L46" s="34"/>
      <c r="M46" s="34"/>
    </row>
    <row r="47" spans="2:13" s="27" customFormat="1" ht="13.8" x14ac:dyDescent="0.3">
      <c r="E47" s="77"/>
      <c r="F47" s="77"/>
      <c r="G47" s="77"/>
      <c r="H47" s="77"/>
      <c r="I47" s="77"/>
      <c r="J47" s="77"/>
      <c r="K47" s="77"/>
    </row>
    <row r="48" spans="2:13" s="27" customFormat="1" ht="13.8" x14ac:dyDescent="0.3">
      <c r="E48" s="77"/>
      <c r="F48" s="77"/>
      <c r="G48" s="77"/>
      <c r="H48" s="77"/>
      <c r="I48" s="77"/>
      <c r="J48" s="77"/>
      <c r="K48" s="77"/>
    </row>
    <row r="49" spans="5:11" s="27" customFormat="1" ht="13.8" x14ac:dyDescent="0.3">
      <c r="E49" s="77"/>
      <c r="F49" s="77"/>
      <c r="G49" s="77"/>
      <c r="H49" s="77"/>
      <c r="I49" s="77"/>
      <c r="J49" s="77"/>
      <c r="K49" s="77"/>
    </row>
    <row r="50" spans="5:11" s="27" customFormat="1" ht="13.8" x14ac:dyDescent="0.3">
      <c r="E50" s="77"/>
      <c r="F50" s="77"/>
      <c r="G50" s="77"/>
      <c r="H50" s="77"/>
      <c r="I50" s="77"/>
      <c r="J50" s="77"/>
      <c r="K50" s="77"/>
    </row>
    <row r="51" spans="5:11" s="27" customFormat="1" ht="13.8" x14ac:dyDescent="0.3"/>
    <row r="52" spans="5:11" s="27" customFormat="1" ht="13.8" x14ac:dyDescent="0.3"/>
    <row r="53" spans="5:11" s="27" customFormat="1" ht="13.8" x14ac:dyDescent="0.3"/>
    <row r="54" spans="5:11" s="27" customFormat="1" ht="13.8" x14ac:dyDescent="0.3"/>
    <row r="55" spans="5:11" s="27" customFormat="1" ht="13.8" x14ac:dyDescent="0.3"/>
    <row r="56" spans="5:11" s="27" customFormat="1" ht="13.8" x14ac:dyDescent="0.3"/>
    <row r="57" spans="5:11" s="27" customFormat="1" ht="13.8" x14ac:dyDescent="0.3"/>
    <row r="58" spans="5:11" s="27" customFormat="1" ht="13.8" x14ac:dyDescent="0.3"/>
    <row r="59" spans="5:11" s="27" customFormat="1" ht="13.8" x14ac:dyDescent="0.3"/>
    <row r="60" spans="5:11" s="27" customFormat="1" ht="13.8" x14ac:dyDescent="0.3"/>
    <row r="61" spans="5:11" s="27" customFormat="1" ht="13.8" x14ac:dyDescent="0.3"/>
  </sheetData>
  <conditionalFormatting sqref="P1">
    <cfRule type="cellIs" dxfId="5" priority="1" operator="equal">
      <formula>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E1741-1150-447B-9A6B-04A113DE3261}">
  <sheetPr codeName="Sheet7">
    <tabColor theme="4" tint="-0.249977111117893"/>
  </sheetPr>
  <dimension ref="A1"/>
  <sheetViews>
    <sheetView showGridLines="0" workbookViewId="0"/>
  </sheetViews>
  <sheetFormatPr defaultRowHeight="14.4" x14ac:dyDescent="0.3"/>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D3D17-09C5-4A1B-8D35-2973DB12CD45}">
  <sheetPr codeName="Sheet8"/>
  <dimension ref="B1:U38"/>
  <sheetViews>
    <sheetView showGridLines="0" zoomScale="90" zoomScaleNormal="90" workbookViewId="0">
      <pane ySplit="4" topLeftCell="A5" activePane="bottomLeft" state="frozen"/>
      <selection pane="bottomLeft"/>
    </sheetView>
  </sheetViews>
  <sheetFormatPr defaultRowHeight="14.4" outlineLevelRow="1" x14ac:dyDescent="0.3"/>
  <cols>
    <col min="1" max="1" width="2.21875" customWidth="1"/>
    <col min="2" max="2" width="33.6640625" customWidth="1"/>
    <col min="3" max="4" width="1.5546875" customWidth="1"/>
  </cols>
  <sheetData>
    <row r="1" spans="2:21" x14ac:dyDescent="0.3">
      <c r="K1" s="26" t="s">
        <v>133</v>
      </c>
      <c r="N1" s="95"/>
      <c r="O1" s="95"/>
      <c r="P1" s="102"/>
      <c r="Q1" s="95"/>
      <c r="R1" s="95"/>
      <c r="S1" s="95"/>
      <c r="T1" s="95"/>
      <c r="U1" s="95"/>
    </row>
    <row r="2" spans="2:21" ht="15.6" x14ac:dyDescent="0.3">
      <c r="B2" s="20" t="s">
        <v>72</v>
      </c>
      <c r="C2" s="21"/>
      <c r="D2" s="21"/>
      <c r="E2" s="103" t="s">
        <v>156</v>
      </c>
      <c r="F2" s="103"/>
      <c r="G2" s="104">
        <f ca="1">SUM('Invoer nieuwe MVA'!$E4:$E5)</f>
        <v>0</v>
      </c>
      <c r="K2" s="26"/>
    </row>
    <row r="3" spans="2:21" x14ac:dyDescent="0.3">
      <c r="B3" s="22"/>
      <c r="C3" s="22"/>
      <c r="D3" s="22"/>
      <c r="E3" s="23"/>
      <c r="F3" s="23"/>
    </row>
    <row r="4" spans="2:21" x14ac:dyDescent="0.3">
      <c r="B4" s="24" t="s">
        <v>2</v>
      </c>
      <c r="C4" s="24"/>
      <c r="D4" s="24"/>
      <c r="E4" s="19"/>
      <c r="F4" s="19"/>
    </row>
    <row r="5" spans="2:21" s="2" customFormat="1" x14ac:dyDescent="0.3">
      <c r="B5" s="73" t="s">
        <v>43</v>
      </c>
      <c r="C5" s="74"/>
      <c r="D5" s="73"/>
      <c r="E5" s="74"/>
      <c r="F5" s="74"/>
      <c r="G5" s="74"/>
      <c r="H5" s="74"/>
      <c r="I5" s="74"/>
      <c r="J5" s="74"/>
      <c r="K5" s="74"/>
      <c r="L5" s="32"/>
      <c r="M5" s="32"/>
      <c r="N5" s="8"/>
      <c r="O5" s="8"/>
      <c r="P5" s="11"/>
    </row>
    <row r="6" spans="2:21" outlineLevel="1" x14ac:dyDescent="0.3">
      <c r="B6" s="27"/>
      <c r="C6" s="27"/>
      <c r="D6" s="27"/>
      <c r="E6" s="33"/>
      <c r="F6" s="33"/>
      <c r="G6" s="27"/>
      <c r="H6" s="27"/>
      <c r="I6" s="27"/>
      <c r="J6" s="27"/>
      <c r="K6" s="27"/>
      <c r="L6" s="27"/>
      <c r="M6" s="27"/>
    </row>
    <row r="7" spans="2:21" outlineLevel="1" x14ac:dyDescent="0.3">
      <c r="B7" s="27" t="s">
        <v>152</v>
      </c>
      <c r="C7" s="27"/>
      <c r="D7" s="27"/>
      <c r="E7" s="68">
        <v>2026</v>
      </c>
      <c r="F7" s="28"/>
      <c r="G7" s="27"/>
      <c r="H7" s="27"/>
      <c r="I7" s="27"/>
      <c r="J7" s="27"/>
      <c r="K7" s="27"/>
      <c r="L7" s="27"/>
      <c r="M7" s="27"/>
    </row>
    <row r="8" spans="2:21" outlineLevel="1" x14ac:dyDescent="0.3">
      <c r="B8" s="27"/>
      <c r="C8" s="27"/>
      <c r="D8" s="27"/>
      <c r="E8" s="51"/>
      <c r="F8" s="28"/>
      <c r="G8" s="27"/>
      <c r="H8" s="27"/>
      <c r="I8" s="27"/>
      <c r="J8" s="27"/>
      <c r="K8" s="27"/>
      <c r="L8" s="27"/>
      <c r="M8" s="27"/>
    </row>
    <row r="9" spans="2:21" outlineLevel="1" x14ac:dyDescent="0.3">
      <c r="B9" s="27" t="s">
        <v>92</v>
      </c>
      <c r="C9" s="27"/>
      <c r="D9" s="27"/>
      <c r="E9" s="51">
        <f>E7</f>
        <v>2026</v>
      </c>
      <c r="F9" s="28"/>
      <c r="G9" s="27"/>
      <c r="H9" s="27"/>
      <c r="I9" s="27"/>
      <c r="J9" s="27"/>
      <c r="K9" s="27"/>
      <c r="L9" s="27"/>
      <c r="M9" s="27" t="s">
        <v>94</v>
      </c>
    </row>
    <row r="10" spans="2:21" outlineLevel="1" x14ac:dyDescent="0.3">
      <c r="B10" s="27"/>
      <c r="C10" s="27"/>
      <c r="D10" s="27"/>
      <c r="E10" s="51">
        <f>E9+1</f>
        <v>2027</v>
      </c>
      <c r="F10" s="28"/>
      <c r="G10" s="27"/>
      <c r="H10" s="27"/>
      <c r="I10" s="27"/>
      <c r="J10" s="27"/>
      <c r="K10" s="27"/>
      <c r="L10" s="27"/>
      <c r="M10" s="27" t="s">
        <v>134</v>
      </c>
    </row>
    <row r="11" spans="2:21" outlineLevel="1" x14ac:dyDescent="0.3">
      <c r="B11" s="27"/>
      <c r="C11" s="27"/>
      <c r="D11" s="27"/>
      <c r="E11" s="51">
        <f t="shared" ref="E11:E13" si="0">E10+1</f>
        <v>2028</v>
      </c>
      <c r="F11" s="28"/>
      <c r="G11" s="27"/>
      <c r="H11" s="27"/>
      <c r="I11" s="27"/>
      <c r="J11" s="27"/>
      <c r="K11" s="27"/>
      <c r="L11" s="27"/>
      <c r="M11" s="27"/>
    </row>
    <row r="12" spans="2:21" outlineLevel="1" x14ac:dyDescent="0.3">
      <c r="B12" s="27"/>
      <c r="C12" s="27"/>
      <c r="D12" s="27"/>
      <c r="E12" s="51">
        <f t="shared" si="0"/>
        <v>2029</v>
      </c>
      <c r="F12" s="28"/>
      <c r="G12" s="27"/>
      <c r="H12" s="27"/>
      <c r="I12" s="27"/>
      <c r="J12" s="27"/>
      <c r="K12" s="27"/>
      <c r="L12" s="27"/>
      <c r="M12" s="27"/>
    </row>
    <row r="13" spans="2:21" outlineLevel="1" x14ac:dyDescent="0.3">
      <c r="B13" s="27"/>
      <c r="C13" s="27"/>
      <c r="D13" s="27"/>
      <c r="E13" s="51">
        <f t="shared" si="0"/>
        <v>2030</v>
      </c>
      <c r="F13" s="28"/>
      <c r="G13" s="27"/>
      <c r="H13" s="27"/>
      <c r="I13" s="27"/>
      <c r="J13" s="27"/>
      <c r="K13" s="27"/>
      <c r="L13" s="27"/>
      <c r="M13" s="27"/>
    </row>
    <row r="14" spans="2:21" x14ac:dyDescent="0.3">
      <c r="B14" s="27"/>
      <c r="C14" s="27"/>
      <c r="D14" s="27"/>
      <c r="E14" s="51"/>
      <c r="F14" s="28"/>
      <c r="G14" s="27"/>
      <c r="H14" s="27"/>
      <c r="I14" s="27"/>
      <c r="J14" s="27"/>
      <c r="K14" s="27"/>
      <c r="L14" s="27"/>
      <c r="M14" s="27"/>
    </row>
    <row r="15" spans="2:21" s="2" customFormat="1" x14ac:dyDescent="0.3">
      <c r="B15" s="73" t="s">
        <v>53</v>
      </c>
      <c r="C15" s="74"/>
      <c r="D15" s="73"/>
      <c r="E15" s="74" t="str">
        <f>"R "&amp;E7-2</f>
        <v>R 2024</v>
      </c>
      <c r="F15" s="74" t="str">
        <f>"R "&amp;RIGHT(E15,4)+1</f>
        <v>R 2025</v>
      </c>
      <c r="G15" s="74" t="str">
        <f>"P "&amp;RIGHT(F15,4)+1</f>
        <v>P 2026</v>
      </c>
      <c r="H15" s="74" t="str">
        <f t="shared" ref="H15:K15" si="1">"P "&amp;RIGHT(G15,4)+1</f>
        <v>P 2027</v>
      </c>
      <c r="I15" s="74" t="str">
        <f t="shared" si="1"/>
        <v>P 2028</v>
      </c>
      <c r="J15" s="74" t="str">
        <f t="shared" si="1"/>
        <v>P 2029</v>
      </c>
      <c r="K15" s="74" t="str">
        <f t="shared" si="1"/>
        <v>P 2030</v>
      </c>
      <c r="L15" s="32"/>
      <c r="M15" s="27" t="s">
        <v>44</v>
      </c>
      <c r="N15" s="8"/>
      <c r="O15" s="8"/>
      <c r="P15" s="11"/>
    </row>
    <row r="16" spans="2:21" outlineLevel="1" x14ac:dyDescent="0.3">
      <c r="B16" s="27"/>
      <c r="C16" s="27"/>
      <c r="D16" s="27"/>
      <c r="E16" s="76"/>
      <c r="F16" s="76"/>
      <c r="G16" s="77"/>
      <c r="H16" s="77"/>
      <c r="I16" s="77"/>
      <c r="J16" s="77"/>
      <c r="K16" s="77"/>
      <c r="L16" s="27"/>
      <c r="M16" s="27"/>
    </row>
    <row r="17" spans="2:13" outlineLevel="1" x14ac:dyDescent="0.3">
      <c r="B17" s="42" t="s">
        <v>45</v>
      </c>
      <c r="C17" s="27"/>
      <c r="D17" s="27"/>
      <c r="E17" s="77"/>
      <c r="F17" s="77"/>
      <c r="G17" s="77"/>
      <c r="H17" s="77"/>
      <c r="I17" s="77"/>
      <c r="J17" s="77"/>
      <c r="K17" s="77"/>
      <c r="L17" s="27"/>
      <c r="M17" s="27"/>
    </row>
    <row r="18" spans="2:13" outlineLevel="1" x14ac:dyDescent="0.3">
      <c r="B18" s="40" t="s">
        <v>50</v>
      </c>
      <c r="C18" s="27"/>
      <c r="D18" s="27"/>
      <c r="E18" s="78">
        <f>E22-SUM(E19:E21)</f>
        <v>1925</v>
      </c>
      <c r="F18" s="78">
        <f>E22</f>
        <v>2000</v>
      </c>
      <c r="G18" s="78">
        <f>F22</f>
        <v>1660</v>
      </c>
      <c r="H18" s="78">
        <f t="shared" ref="H18:K18" si="2">G22</f>
        <v>1520</v>
      </c>
      <c r="I18" s="78">
        <f t="shared" si="2"/>
        <v>1280</v>
      </c>
      <c r="J18" s="78">
        <f t="shared" si="2"/>
        <v>1170</v>
      </c>
      <c r="K18" s="78">
        <f t="shared" si="2"/>
        <v>1060</v>
      </c>
      <c r="L18" s="27"/>
      <c r="M18" s="27"/>
    </row>
    <row r="19" spans="2:13" s="2" customFormat="1" outlineLevel="1" x14ac:dyDescent="0.3">
      <c r="B19" s="40" t="s">
        <v>29</v>
      </c>
      <c r="C19" s="27"/>
      <c r="D19" s="27"/>
      <c r="E19" s="75">
        <v>250</v>
      </c>
      <c r="F19" s="75">
        <v>100</v>
      </c>
      <c r="G19" s="94"/>
      <c r="H19" s="94"/>
      <c r="I19" s="94"/>
      <c r="J19" s="94"/>
      <c r="K19" s="94"/>
      <c r="L19" s="29"/>
      <c r="M19" s="27" t="s">
        <v>153</v>
      </c>
    </row>
    <row r="20" spans="2:13" outlineLevel="1" x14ac:dyDescent="0.3">
      <c r="B20" s="40" t="s">
        <v>30</v>
      </c>
      <c r="C20" s="27"/>
      <c r="D20" s="27"/>
      <c r="E20" s="75">
        <v>-50</v>
      </c>
      <c r="F20" s="75">
        <v>-300</v>
      </c>
      <c r="G20" s="75"/>
      <c r="H20" s="75">
        <v>-100</v>
      </c>
      <c r="I20" s="75"/>
      <c r="J20" s="75"/>
      <c r="K20" s="75"/>
      <c r="L20" s="27"/>
      <c r="M20" s="27" t="s">
        <v>54</v>
      </c>
    </row>
    <row r="21" spans="2:13" outlineLevel="1" x14ac:dyDescent="0.3">
      <c r="B21" s="40" t="s">
        <v>9</v>
      </c>
      <c r="C21" s="27"/>
      <c r="D21" s="27"/>
      <c r="E21" s="75">
        <v>-125</v>
      </c>
      <c r="F21" s="75">
        <v>-140</v>
      </c>
      <c r="G21" s="75">
        <v>-140</v>
      </c>
      <c r="H21" s="75">
        <v>-140</v>
      </c>
      <c r="I21" s="75">
        <v>-110</v>
      </c>
      <c r="J21" s="75">
        <v>-110</v>
      </c>
      <c r="K21" s="75">
        <v>-100</v>
      </c>
      <c r="L21" s="27"/>
      <c r="M21" s="27" t="s">
        <v>103</v>
      </c>
    </row>
    <row r="22" spans="2:13" outlineLevel="1" x14ac:dyDescent="0.3">
      <c r="B22" s="41" t="s">
        <v>31</v>
      </c>
      <c r="C22" s="27"/>
      <c r="D22" s="27"/>
      <c r="E22" s="79">
        <v>2000</v>
      </c>
      <c r="F22" s="80">
        <f>SUM(F18:F21)</f>
        <v>1660</v>
      </c>
      <c r="G22" s="80">
        <f t="shared" ref="G22:K22" si="3">SUM(G18:G21)</f>
        <v>1520</v>
      </c>
      <c r="H22" s="80">
        <f t="shared" si="3"/>
        <v>1280</v>
      </c>
      <c r="I22" s="80">
        <f t="shared" si="3"/>
        <v>1170</v>
      </c>
      <c r="J22" s="80">
        <f t="shared" si="3"/>
        <v>1060</v>
      </c>
      <c r="K22" s="80">
        <f t="shared" si="3"/>
        <v>960</v>
      </c>
      <c r="L22" s="27"/>
      <c r="M22" s="27" t="s">
        <v>102</v>
      </c>
    </row>
    <row r="23" spans="2:13" outlineLevel="1" x14ac:dyDescent="0.3">
      <c r="C23" s="27"/>
      <c r="D23" s="27"/>
      <c r="E23" s="77"/>
      <c r="F23" s="77"/>
      <c r="G23" s="77"/>
      <c r="H23" s="81"/>
      <c r="I23" s="81"/>
      <c r="J23" s="81"/>
      <c r="K23" s="81"/>
    </row>
    <row r="24" spans="2:13" outlineLevel="1" x14ac:dyDescent="0.3">
      <c r="B24" s="42" t="s">
        <v>10</v>
      </c>
      <c r="C24" s="27"/>
      <c r="D24" s="27"/>
      <c r="E24" s="78"/>
      <c r="F24" s="78"/>
      <c r="G24" s="78"/>
      <c r="H24" s="78"/>
      <c r="I24" s="78"/>
      <c r="J24" s="78"/>
      <c r="K24" s="78"/>
      <c r="L24" s="34"/>
      <c r="M24" s="34"/>
    </row>
    <row r="25" spans="2:13" outlineLevel="1" x14ac:dyDescent="0.3">
      <c r="B25" s="40" t="s">
        <v>4</v>
      </c>
      <c r="C25" s="27"/>
      <c r="D25" s="27"/>
      <c r="E25" s="78">
        <f>-E26+E27</f>
        <v>80</v>
      </c>
      <c r="F25" s="78">
        <f>-F26+F27</f>
        <v>150</v>
      </c>
      <c r="G25" s="75"/>
      <c r="H25" s="75">
        <v>80</v>
      </c>
      <c r="I25" s="75"/>
      <c r="J25" s="75"/>
      <c r="K25" s="75"/>
      <c r="L25" s="34"/>
      <c r="M25" s="34"/>
    </row>
    <row r="26" spans="2:13" outlineLevel="1" x14ac:dyDescent="0.3">
      <c r="B26" s="40" t="s">
        <v>3</v>
      </c>
      <c r="E26" s="78">
        <f>E20</f>
        <v>-50</v>
      </c>
      <c r="F26" s="78">
        <f t="shared" ref="F26:K26" si="4">F20</f>
        <v>-300</v>
      </c>
      <c r="G26" s="78">
        <f t="shared" si="4"/>
        <v>0</v>
      </c>
      <c r="H26" s="78">
        <f t="shared" si="4"/>
        <v>-100</v>
      </c>
      <c r="I26" s="78">
        <f t="shared" si="4"/>
        <v>0</v>
      </c>
      <c r="J26" s="78">
        <f t="shared" si="4"/>
        <v>0</v>
      </c>
      <c r="K26" s="78">
        <f t="shared" si="4"/>
        <v>0</v>
      </c>
      <c r="L26" s="34"/>
      <c r="M26" s="34" t="str">
        <f>"Kopie regel "&amp;ROW(M20)</f>
        <v>Kopie regel 20</v>
      </c>
    </row>
    <row r="27" spans="2:13" outlineLevel="1" x14ac:dyDescent="0.3">
      <c r="B27" s="41" t="s">
        <v>8</v>
      </c>
      <c r="E27" s="79">
        <v>30</v>
      </c>
      <c r="F27" s="79">
        <v>-150</v>
      </c>
      <c r="G27" s="80">
        <f t="shared" ref="G27" si="5">SUM(G25:G26)</f>
        <v>0</v>
      </c>
      <c r="H27" s="80">
        <f>SUM(H25:H26)</f>
        <v>-20</v>
      </c>
      <c r="I27" s="80">
        <f t="shared" ref="I27:K27" si="6">SUM(I25:I26)</f>
        <v>0</v>
      </c>
      <c r="J27" s="80">
        <f t="shared" si="6"/>
        <v>0</v>
      </c>
      <c r="K27" s="80">
        <f t="shared" si="6"/>
        <v>0</v>
      </c>
      <c r="L27" s="34"/>
      <c r="M27" s="34" t="s">
        <v>101</v>
      </c>
    </row>
    <row r="28" spans="2:13" x14ac:dyDescent="0.3">
      <c r="E28" s="82"/>
      <c r="F28" s="82"/>
      <c r="G28" s="83"/>
      <c r="H28" s="83"/>
      <c r="I28" s="83"/>
      <c r="J28" s="83"/>
      <c r="K28" s="83"/>
      <c r="L28" s="34"/>
      <c r="M28" s="34"/>
    </row>
    <row r="29" spans="2:13" x14ac:dyDescent="0.3">
      <c r="E29" s="81"/>
      <c r="F29" s="81"/>
      <c r="G29" s="81"/>
      <c r="H29" s="81"/>
      <c r="I29" s="81"/>
      <c r="J29" s="81"/>
      <c r="K29" s="81"/>
    </row>
    <row r="30" spans="2:13" x14ac:dyDescent="0.3">
      <c r="E30" s="81"/>
      <c r="F30" s="81"/>
      <c r="G30" s="81"/>
      <c r="H30" s="81"/>
      <c r="I30" s="81"/>
      <c r="J30" s="81"/>
      <c r="K30" s="81"/>
    </row>
    <row r="31" spans="2:13" x14ac:dyDescent="0.3">
      <c r="E31" s="81"/>
      <c r="F31" s="81"/>
      <c r="G31" s="81"/>
      <c r="H31" s="81"/>
      <c r="I31" s="81"/>
      <c r="J31" s="81"/>
      <c r="K31" s="81"/>
    </row>
    <row r="32" spans="2:13" x14ac:dyDescent="0.3">
      <c r="E32" s="81"/>
      <c r="F32" s="81"/>
      <c r="G32" s="81"/>
      <c r="H32" s="81"/>
      <c r="I32" s="81"/>
      <c r="J32" s="81"/>
      <c r="K32" s="81"/>
    </row>
    <row r="33" spans="5:11" x14ac:dyDescent="0.3">
      <c r="E33" s="81"/>
      <c r="F33" s="81"/>
      <c r="G33" s="81"/>
      <c r="H33" s="81"/>
      <c r="I33" s="81"/>
      <c r="J33" s="81"/>
      <c r="K33" s="81"/>
    </row>
    <row r="34" spans="5:11" x14ac:dyDescent="0.3">
      <c r="E34" s="81"/>
      <c r="F34" s="81"/>
      <c r="G34" s="81"/>
      <c r="H34" s="81"/>
      <c r="I34" s="81"/>
      <c r="J34" s="81"/>
      <c r="K34" s="81"/>
    </row>
    <row r="35" spans="5:11" x14ac:dyDescent="0.3">
      <c r="E35" s="81"/>
      <c r="F35" s="81"/>
      <c r="G35" s="81"/>
      <c r="H35" s="81"/>
      <c r="I35" s="81"/>
      <c r="J35" s="81"/>
      <c r="K35" s="81"/>
    </row>
    <row r="36" spans="5:11" x14ac:dyDescent="0.3">
      <c r="E36" s="81"/>
      <c r="F36" s="81"/>
      <c r="G36" s="81"/>
      <c r="H36" s="81"/>
      <c r="I36" s="81"/>
      <c r="J36" s="81"/>
      <c r="K36" s="81"/>
    </row>
    <row r="37" spans="5:11" x14ac:dyDescent="0.3">
      <c r="E37" s="81"/>
      <c r="F37" s="81"/>
      <c r="G37" s="81"/>
      <c r="H37" s="81"/>
      <c r="I37" s="81"/>
      <c r="J37" s="81"/>
      <c r="K37" s="81"/>
    </row>
    <row r="38" spans="5:11" x14ac:dyDescent="0.3">
      <c r="E38" s="81"/>
      <c r="F38" s="81"/>
      <c r="G38" s="81"/>
      <c r="H38" s="81"/>
      <c r="I38" s="81"/>
      <c r="J38" s="81"/>
      <c r="K38" s="81"/>
    </row>
  </sheetData>
  <conditionalFormatting sqref="G2">
    <cfRule type="cellIs" dxfId="4" priority="1" operator="equal">
      <formula>0</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D7EEE-CB9C-4FDE-A832-DD9F44BD1565}">
  <sheetPr codeName="Sheet9"/>
  <dimension ref="B1:BP72"/>
  <sheetViews>
    <sheetView showGridLines="0" zoomScale="90" zoomScaleNormal="90" workbookViewId="0"/>
  </sheetViews>
  <sheetFormatPr defaultRowHeight="14.4" outlineLevelCol="1" x14ac:dyDescent="0.3"/>
  <cols>
    <col min="1" max="1" width="2.21875" customWidth="1"/>
    <col min="2" max="2" width="33.6640625" customWidth="1"/>
    <col min="3" max="4" width="1.5546875" customWidth="1"/>
    <col min="5" max="7" width="9.77734375" customWidth="1"/>
    <col min="8" max="8" width="9.77734375" style="46" customWidth="1"/>
    <col min="9" max="11" width="9.77734375" customWidth="1"/>
    <col min="12" max="12" width="3.5546875" customWidth="1"/>
    <col min="20" max="20" width="3.5546875" customWidth="1"/>
    <col min="21" max="27" width="8.88671875" hidden="1" customWidth="1" outlineLevel="1"/>
    <col min="28" max="28" width="3.109375" hidden="1" customWidth="1" outlineLevel="1"/>
    <col min="29" max="35" width="8.88671875" hidden="1" customWidth="1" outlineLevel="1"/>
    <col min="36" max="36" width="3.5546875" hidden="1" customWidth="1" outlineLevel="1"/>
    <col min="37" max="43" width="8.88671875" hidden="1" customWidth="1" outlineLevel="1"/>
    <col min="44" max="44" width="3.109375" hidden="1" customWidth="1" outlineLevel="1"/>
    <col min="45" max="51" width="8.88671875" hidden="1" customWidth="1" outlineLevel="1"/>
    <col min="52" max="52" width="3.5546875" hidden="1" customWidth="1" outlineLevel="1"/>
    <col min="53" max="59" width="8.88671875" hidden="1" customWidth="1" outlineLevel="1"/>
    <col min="60" max="60" width="3.5546875" hidden="1" customWidth="1" outlineLevel="1"/>
    <col min="61" max="67" width="8.88671875" hidden="1" customWidth="1" outlineLevel="1"/>
    <col min="68" max="68" width="3.109375" customWidth="1" collapsed="1"/>
  </cols>
  <sheetData>
    <row r="1" spans="2:67" x14ac:dyDescent="0.3">
      <c r="S1" s="26" t="s">
        <v>133</v>
      </c>
    </row>
    <row r="2" spans="2:67" ht="15.6" x14ac:dyDescent="0.3">
      <c r="B2" s="20" t="s">
        <v>73</v>
      </c>
      <c r="C2" s="21"/>
      <c r="D2" s="21"/>
      <c r="E2" s="100" t="s">
        <v>155</v>
      </c>
      <c r="F2" s="21"/>
      <c r="G2" s="21"/>
      <c r="H2" s="43"/>
      <c r="P2" s="26"/>
      <c r="S2" s="26"/>
      <c r="X2" s="26"/>
      <c r="AA2" s="26"/>
      <c r="AF2" s="26"/>
      <c r="AI2" s="26"/>
      <c r="AN2" s="26"/>
      <c r="AQ2" s="26"/>
      <c r="AV2" s="26"/>
      <c r="AY2" s="26"/>
      <c r="BD2" s="26"/>
      <c r="BG2" s="26"/>
      <c r="BL2" s="26"/>
      <c r="BO2" s="26"/>
    </row>
    <row r="3" spans="2:67" x14ac:dyDescent="0.3">
      <c r="B3" s="60" t="s">
        <v>2</v>
      </c>
      <c r="C3" s="22"/>
      <c r="D3" s="22"/>
      <c r="E3" s="101">
        <f ca="1">SUM(BA16:BG16)</f>
        <v>0</v>
      </c>
      <c r="F3" s="100" t="s">
        <v>91</v>
      </c>
      <c r="G3" s="22"/>
      <c r="H3" s="44"/>
      <c r="I3" s="23"/>
      <c r="J3" s="23"/>
      <c r="K3" s="23"/>
    </row>
    <row r="4" spans="2:67" s="2" customFormat="1" x14ac:dyDescent="0.3">
      <c r="B4" s="61"/>
      <c r="C4" s="32"/>
      <c r="D4" s="61"/>
      <c r="E4" s="101">
        <f ca="1">SUM(BI16:BO16)</f>
        <v>0</v>
      </c>
      <c r="F4" s="100" t="s">
        <v>93</v>
      </c>
      <c r="G4" s="61"/>
      <c r="H4" s="62"/>
      <c r="I4" s="32"/>
      <c r="J4" s="32"/>
      <c r="K4" s="32"/>
      <c r="L4" s="32"/>
      <c r="M4" s="32"/>
      <c r="N4" s="32"/>
      <c r="O4" s="32"/>
      <c r="P4" s="32"/>
      <c r="Q4" s="32"/>
      <c r="R4" s="52" t="s">
        <v>89</v>
      </c>
      <c r="S4" s="52"/>
      <c r="T4" s="32"/>
      <c r="U4" s="64" t="str">
        <f>'Invoer bestaande MVA'!E$15</f>
        <v>R 2024</v>
      </c>
      <c r="V4" s="64" t="str">
        <f>'Invoer bestaande MVA'!F$15</f>
        <v>R 2025</v>
      </c>
      <c r="W4" s="64" t="str">
        <f>'Invoer bestaande MVA'!G$15</f>
        <v>P 2026</v>
      </c>
      <c r="X4" s="64" t="str">
        <f>'Invoer bestaande MVA'!H$15</f>
        <v>P 2027</v>
      </c>
      <c r="Y4" s="64" t="str">
        <f>'Invoer bestaande MVA'!I$15</f>
        <v>P 2028</v>
      </c>
      <c r="Z4" s="64" t="str">
        <f>'Invoer bestaande MVA'!J$15</f>
        <v>P 2029</v>
      </c>
      <c r="AA4" s="64" t="str">
        <f>'Invoer bestaande MVA'!K$15</f>
        <v>P 2030</v>
      </c>
      <c r="AB4" s="15"/>
      <c r="AC4" s="64" t="str">
        <f>'Invoer bestaande MVA'!E$15</f>
        <v>R 2024</v>
      </c>
      <c r="AD4" s="64" t="str">
        <f>'Invoer bestaande MVA'!F$15</f>
        <v>R 2025</v>
      </c>
      <c r="AE4" s="64" t="str">
        <f>'Invoer bestaande MVA'!G$15</f>
        <v>P 2026</v>
      </c>
      <c r="AF4" s="64" t="str">
        <f>'Invoer bestaande MVA'!H$15</f>
        <v>P 2027</v>
      </c>
      <c r="AG4" s="64" t="str">
        <f>'Invoer bestaande MVA'!I$15</f>
        <v>P 2028</v>
      </c>
      <c r="AH4" s="64" t="str">
        <f>'Invoer bestaande MVA'!J$15</f>
        <v>P 2029</v>
      </c>
      <c r="AI4" s="64" t="str">
        <f>'Invoer bestaande MVA'!K$15</f>
        <v>P 2030</v>
      </c>
      <c r="AJ4" s="64"/>
      <c r="AK4" s="64" t="str">
        <f>'Invoer bestaande MVA'!E$15</f>
        <v>R 2024</v>
      </c>
      <c r="AL4" s="64" t="str">
        <f>'Invoer bestaande MVA'!F$15</f>
        <v>R 2025</v>
      </c>
      <c r="AM4" s="64" t="str">
        <f>'Invoer bestaande MVA'!G$15</f>
        <v>P 2026</v>
      </c>
      <c r="AN4" s="64" t="str">
        <f>'Invoer bestaande MVA'!H$15</f>
        <v>P 2027</v>
      </c>
      <c r="AO4" s="64" t="str">
        <f>'Invoer bestaande MVA'!I$15</f>
        <v>P 2028</v>
      </c>
      <c r="AP4" s="64" t="str">
        <f>'Invoer bestaande MVA'!J$15</f>
        <v>P 2029</v>
      </c>
      <c r="AQ4" s="64" t="str">
        <f>'Invoer bestaande MVA'!K$15</f>
        <v>P 2030</v>
      </c>
      <c r="AR4" s="15"/>
      <c r="AS4" s="64" t="str">
        <f>'Invoer bestaande MVA'!E$15</f>
        <v>R 2024</v>
      </c>
      <c r="AT4" s="64" t="str">
        <f>'Invoer bestaande MVA'!F$15</f>
        <v>R 2025</v>
      </c>
      <c r="AU4" s="64" t="str">
        <f>'Invoer bestaande MVA'!G$15</f>
        <v>P 2026</v>
      </c>
      <c r="AV4" s="64" t="str">
        <f>'Invoer bestaande MVA'!H$15</f>
        <v>P 2027</v>
      </c>
      <c r="AW4" s="64" t="str">
        <f>'Invoer bestaande MVA'!I$15</f>
        <v>P 2028</v>
      </c>
      <c r="AX4" s="64" t="str">
        <f>'Invoer bestaande MVA'!J$15</f>
        <v>P 2029</v>
      </c>
      <c r="AY4" s="64" t="str">
        <f>'Invoer bestaande MVA'!K$15</f>
        <v>P 2030</v>
      </c>
      <c r="AZ4" s="65"/>
      <c r="BA4" s="64" t="str">
        <f>'Invoer bestaande MVA'!E$15</f>
        <v>R 2024</v>
      </c>
      <c r="BB4" s="64" t="str">
        <f>'Invoer bestaande MVA'!F$15</f>
        <v>R 2025</v>
      </c>
      <c r="BC4" s="64" t="str">
        <f>'Invoer bestaande MVA'!G$15</f>
        <v>P 2026</v>
      </c>
      <c r="BD4" s="64" t="str">
        <f>'Invoer bestaande MVA'!H$15</f>
        <v>P 2027</v>
      </c>
      <c r="BE4" s="64" t="str">
        <f>'Invoer bestaande MVA'!I$15</f>
        <v>P 2028</v>
      </c>
      <c r="BF4" s="64" t="str">
        <f>'Invoer bestaande MVA'!J$15</f>
        <v>P 2029</v>
      </c>
      <c r="BG4" s="64" t="str">
        <f>'Invoer bestaande MVA'!K$15</f>
        <v>P 2030</v>
      </c>
      <c r="BH4" s="65"/>
      <c r="BI4" s="64" t="str">
        <f>'Invoer bestaande MVA'!E$15</f>
        <v>R 2024</v>
      </c>
      <c r="BJ4" s="64" t="str">
        <f>'Invoer bestaande MVA'!F$15</f>
        <v>R 2025</v>
      </c>
      <c r="BK4" s="64" t="str">
        <f>'Invoer bestaande MVA'!G$15</f>
        <v>P 2026</v>
      </c>
      <c r="BL4" s="64" t="str">
        <f>'Invoer bestaande MVA'!H$15</f>
        <v>P 2027</v>
      </c>
      <c r="BM4" s="64" t="str">
        <f>'Invoer bestaande MVA'!I$15</f>
        <v>P 2028</v>
      </c>
      <c r="BN4" s="64" t="str">
        <f>'Invoer bestaande MVA'!J$15</f>
        <v>P 2029</v>
      </c>
      <c r="BO4" s="64" t="str">
        <f>'Invoer bestaande MVA'!K$15</f>
        <v>P 2030</v>
      </c>
    </row>
    <row r="5" spans="2:67" s="27" customFormat="1" x14ac:dyDescent="0.3">
      <c r="H5" s="45"/>
      <c r="I5" s="33"/>
      <c r="J5" s="33"/>
      <c r="K5" s="33"/>
      <c r="M5" s="50" t="s">
        <v>93</v>
      </c>
      <c r="AK5" s="50" t="s">
        <v>91</v>
      </c>
    </row>
    <row r="6" spans="2:67" s="53" customFormat="1" ht="21" customHeight="1" x14ac:dyDescent="0.3">
      <c r="B6" s="57"/>
      <c r="E6" s="54" t="s">
        <v>104</v>
      </c>
      <c r="F6" s="54"/>
      <c r="G6" s="54"/>
      <c r="H6" s="55"/>
      <c r="I6" s="56"/>
      <c r="J6" s="56"/>
      <c r="K6" s="56"/>
      <c r="M6" s="54" t="s">
        <v>100</v>
      </c>
      <c r="N6" s="54"/>
      <c r="O6" s="54"/>
      <c r="P6" s="54"/>
      <c r="Q6" s="54"/>
      <c r="R6" s="54"/>
      <c r="S6" s="54"/>
      <c r="U6" s="54" t="s">
        <v>62</v>
      </c>
      <c r="V6" s="54"/>
      <c r="W6" s="54"/>
      <c r="X6" s="54"/>
      <c r="Y6" s="54"/>
      <c r="Z6" s="54"/>
      <c r="AA6" s="54"/>
      <c r="AC6" s="54" t="s">
        <v>0</v>
      </c>
      <c r="AD6" s="54"/>
      <c r="AE6" s="54"/>
      <c r="AF6" s="54"/>
      <c r="AG6" s="54"/>
      <c r="AH6" s="54"/>
      <c r="AI6" s="54"/>
      <c r="AK6" s="54" t="s">
        <v>75</v>
      </c>
      <c r="AL6" s="54"/>
      <c r="AM6" s="54"/>
      <c r="AN6" s="54"/>
      <c r="AO6" s="54"/>
      <c r="AP6" s="54"/>
      <c r="AQ6" s="54"/>
      <c r="AS6" s="54" t="s">
        <v>61</v>
      </c>
      <c r="AT6" s="54"/>
      <c r="AU6" s="54"/>
      <c r="AV6" s="54"/>
      <c r="AW6" s="54"/>
      <c r="AX6" s="54"/>
      <c r="AY6" s="54"/>
      <c r="BA6" s="54" t="s">
        <v>86</v>
      </c>
      <c r="BB6" s="54"/>
      <c r="BC6" s="54"/>
      <c r="BD6" s="54"/>
      <c r="BE6" s="54"/>
      <c r="BF6" s="54"/>
      <c r="BG6" s="54"/>
      <c r="BI6" s="54" t="s">
        <v>90</v>
      </c>
      <c r="BJ6" s="54"/>
      <c r="BK6" s="54"/>
      <c r="BL6" s="54"/>
      <c r="BM6" s="54"/>
      <c r="BN6" s="54"/>
      <c r="BO6" s="54"/>
    </row>
    <row r="7" spans="2:67" s="58" customFormat="1" ht="20.399999999999999" x14ac:dyDescent="0.3">
      <c r="B7" s="90" t="s">
        <v>105</v>
      </c>
      <c r="E7" s="91" t="s">
        <v>76</v>
      </c>
      <c r="F7" s="91" t="s">
        <v>75</v>
      </c>
      <c r="G7" s="91" t="s">
        <v>77</v>
      </c>
      <c r="H7" s="92" t="s">
        <v>78</v>
      </c>
      <c r="I7" s="91" t="s">
        <v>79</v>
      </c>
      <c r="J7" s="91" t="s">
        <v>56</v>
      </c>
      <c r="K7" s="91" t="s">
        <v>60</v>
      </c>
      <c r="M7" s="93">
        <f>VALUE(RIGHT('Invoer bestaande MVA'!E15,4))</f>
        <v>2024</v>
      </c>
      <c r="N7" s="93">
        <f ca="1">OFFSET(N7,0,-1)+1</f>
        <v>2025</v>
      </c>
      <c r="O7" s="93">
        <f t="shared" ref="O7:S7" ca="1" si="0">OFFSET(O7,0,-1)+1</f>
        <v>2026</v>
      </c>
      <c r="P7" s="93">
        <f t="shared" ca="1" si="0"/>
        <v>2027</v>
      </c>
      <c r="Q7" s="93">
        <f t="shared" ca="1" si="0"/>
        <v>2028</v>
      </c>
      <c r="R7" s="93">
        <f t="shared" ca="1" si="0"/>
        <v>2029</v>
      </c>
      <c r="S7" s="93">
        <f t="shared" ca="1" si="0"/>
        <v>2030</v>
      </c>
      <c r="U7" s="63">
        <f>$M7</f>
        <v>2024</v>
      </c>
      <c r="V7" s="63">
        <f ca="1">OFFSET(V7,0,-1)+1</f>
        <v>2025</v>
      </c>
      <c r="W7" s="63">
        <f t="shared" ref="W7:AA7" ca="1" si="1">OFFSET(W7,0,-1)+1</f>
        <v>2026</v>
      </c>
      <c r="X7" s="63">
        <f t="shared" ca="1" si="1"/>
        <v>2027</v>
      </c>
      <c r="Y7" s="63">
        <f t="shared" ca="1" si="1"/>
        <v>2028</v>
      </c>
      <c r="Z7" s="63">
        <f t="shared" ca="1" si="1"/>
        <v>2029</v>
      </c>
      <c r="AA7" s="63">
        <f t="shared" ca="1" si="1"/>
        <v>2030</v>
      </c>
      <c r="AC7" s="63">
        <f>$M7</f>
        <v>2024</v>
      </c>
      <c r="AD7" s="63">
        <f ca="1">OFFSET(AD7,0,-1)+1</f>
        <v>2025</v>
      </c>
      <c r="AE7" s="63">
        <f t="shared" ref="AE7:AI7" ca="1" si="2">OFFSET(AE7,0,-1)+1</f>
        <v>2026</v>
      </c>
      <c r="AF7" s="63">
        <f t="shared" ca="1" si="2"/>
        <v>2027</v>
      </c>
      <c r="AG7" s="63">
        <f t="shared" ca="1" si="2"/>
        <v>2028</v>
      </c>
      <c r="AH7" s="63">
        <f t="shared" ca="1" si="2"/>
        <v>2029</v>
      </c>
      <c r="AI7" s="63">
        <f t="shared" ca="1" si="2"/>
        <v>2030</v>
      </c>
      <c r="AK7" s="63">
        <f>$M7</f>
        <v>2024</v>
      </c>
      <c r="AL7" s="63">
        <f ca="1">OFFSET(AL7,0,-1)+1</f>
        <v>2025</v>
      </c>
      <c r="AM7" s="63">
        <f t="shared" ref="AM7:AQ7" ca="1" si="3">OFFSET(AM7,0,-1)+1</f>
        <v>2026</v>
      </c>
      <c r="AN7" s="63">
        <f t="shared" ca="1" si="3"/>
        <v>2027</v>
      </c>
      <c r="AO7" s="63">
        <f t="shared" ca="1" si="3"/>
        <v>2028</v>
      </c>
      <c r="AP7" s="63">
        <f t="shared" ca="1" si="3"/>
        <v>2029</v>
      </c>
      <c r="AQ7" s="63">
        <f t="shared" ca="1" si="3"/>
        <v>2030</v>
      </c>
      <c r="AS7" s="63">
        <f>$M7</f>
        <v>2024</v>
      </c>
      <c r="AT7" s="63">
        <f ca="1">OFFSET(AT7,0,-1)+1</f>
        <v>2025</v>
      </c>
      <c r="AU7" s="63">
        <f t="shared" ref="AU7:AY7" ca="1" si="4">OFFSET(AU7,0,-1)+1</f>
        <v>2026</v>
      </c>
      <c r="AV7" s="63">
        <f t="shared" ca="1" si="4"/>
        <v>2027</v>
      </c>
      <c r="AW7" s="63">
        <f t="shared" ca="1" si="4"/>
        <v>2028</v>
      </c>
      <c r="AX7" s="63">
        <f t="shared" ca="1" si="4"/>
        <v>2029</v>
      </c>
      <c r="AY7" s="63">
        <f t="shared" ca="1" si="4"/>
        <v>2030</v>
      </c>
      <c r="BA7" s="63">
        <f>$M7</f>
        <v>2024</v>
      </c>
      <c r="BB7" s="63">
        <f ca="1">OFFSET(BB7,0,-1)+1</f>
        <v>2025</v>
      </c>
      <c r="BC7" s="63">
        <f t="shared" ref="BC7:BG7" ca="1" si="5">OFFSET(BC7,0,-1)+1</f>
        <v>2026</v>
      </c>
      <c r="BD7" s="63">
        <f t="shared" ca="1" si="5"/>
        <v>2027</v>
      </c>
      <c r="BE7" s="63">
        <f t="shared" ca="1" si="5"/>
        <v>2028</v>
      </c>
      <c r="BF7" s="63">
        <f t="shared" ca="1" si="5"/>
        <v>2029</v>
      </c>
      <c r="BG7" s="63">
        <f t="shared" ca="1" si="5"/>
        <v>2030</v>
      </c>
      <c r="BI7" s="63">
        <f>$M7</f>
        <v>2024</v>
      </c>
      <c r="BJ7" s="63">
        <f ca="1">OFFSET(BJ7,0,-1)+1</f>
        <v>2025</v>
      </c>
      <c r="BK7" s="63">
        <f t="shared" ref="BK7:BO7" ca="1" si="6">OFFSET(BK7,0,-1)+1</f>
        <v>2026</v>
      </c>
      <c r="BL7" s="63">
        <f t="shared" ca="1" si="6"/>
        <v>2027</v>
      </c>
      <c r="BM7" s="63">
        <f t="shared" ca="1" si="6"/>
        <v>2028</v>
      </c>
      <c r="BN7" s="63">
        <f t="shared" ca="1" si="6"/>
        <v>2029</v>
      </c>
      <c r="BO7" s="63">
        <f t="shared" ca="1" si="6"/>
        <v>2030</v>
      </c>
    </row>
    <row r="8" spans="2:67" s="58" customFormat="1" ht="13.8" x14ac:dyDescent="0.3">
      <c r="B8" s="57"/>
      <c r="E8" s="86"/>
      <c r="F8" s="86"/>
      <c r="G8" s="86"/>
      <c r="H8" s="86"/>
      <c r="I8" s="86"/>
      <c r="J8" s="86"/>
      <c r="K8" s="86"/>
      <c r="L8" s="87"/>
      <c r="M8" s="87"/>
      <c r="N8" s="87"/>
      <c r="O8" s="87"/>
      <c r="P8" s="87"/>
      <c r="Q8" s="87"/>
      <c r="R8" s="87"/>
      <c r="S8" s="87"/>
      <c r="U8" s="59"/>
      <c r="V8" s="59"/>
      <c r="W8" s="59"/>
      <c r="X8" s="59"/>
      <c r="Y8" s="59"/>
      <c r="Z8" s="59"/>
      <c r="AA8" s="59"/>
      <c r="AC8" s="59"/>
      <c r="AD8" s="59"/>
      <c r="AE8" s="59"/>
      <c r="AF8" s="59"/>
      <c r="AG8" s="59"/>
      <c r="AH8" s="59"/>
      <c r="AI8" s="59"/>
      <c r="AK8" s="59"/>
      <c r="AL8" s="59"/>
      <c r="AM8" s="59"/>
      <c r="AN8" s="59"/>
      <c r="AO8" s="59"/>
      <c r="AP8" s="59"/>
      <c r="AQ8" s="59"/>
      <c r="AS8" s="59"/>
      <c r="AT8" s="59"/>
      <c r="AU8" s="59"/>
      <c r="AV8" s="59"/>
      <c r="AW8" s="59"/>
      <c r="AX8" s="59"/>
      <c r="AY8" s="59"/>
      <c r="BA8" s="59"/>
      <c r="BB8" s="59"/>
      <c r="BC8" s="59"/>
      <c r="BD8" s="59"/>
      <c r="BE8" s="59"/>
      <c r="BF8" s="59"/>
      <c r="BG8" s="59"/>
      <c r="BI8" s="59"/>
      <c r="BJ8" s="59"/>
      <c r="BK8" s="59"/>
      <c r="BL8" s="59"/>
      <c r="BM8" s="59"/>
      <c r="BN8" s="59"/>
      <c r="BO8" s="59"/>
    </row>
    <row r="9" spans="2:67" s="27" customFormat="1" ht="13.8" x14ac:dyDescent="0.3">
      <c r="B9" s="27" t="s">
        <v>55</v>
      </c>
      <c r="E9" s="85">
        <v>750</v>
      </c>
      <c r="F9" s="85">
        <v>50</v>
      </c>
      <c r="G9" s="77">
        <f>IF(E9&lt;&gt;"",E9-F9,"")</f>
        <v>700</v>
      </c>
      <c r="H9" s="67">
        <v>2026</v>
      </c>
      <c r="I9" s="97">
        <v>1</v>
      </c>
      <c r="J9" s="96">
        <v>2</v>
      </c>
      <c r="K9" s="77">
        <f>IFERROR(G9/J9,"")</f>
        <v>350</v>
      </c>
      <c r="L9" s="77"/>
      <c r="M9" s="98"/>
      <c r="N9" s="98"/>
      <c r="O9" s="77">
        <f ca="1">IF($H9=O$7,$E9,"")</f>
        <v>750</v>
      </c>
      <c r="P9" s="77" t="str">
        <f t="shared" ref="P9:S15" ca="1" si="7">IF($H9=P$7,$E9,"")</f>
        <v/>
      </c>
      <c r="Q9" s="77" t="str">
        <f t="shared" ca="1" si="7"/>
        <v/>
      </c>
      <c r="R9" s="77" t="str">
        <f t="shared" ca="1" si="7"/>
        <v/>
      </c>
      <c r="S9" s="77" t="str">
        <f t="shared" ca="1" si="7"/>
        <v/>
      </c>
      <c r="T9" s="28"/>
      <c r="U9" s="99"/>
      <c r="V9" s="99"/>
      <c r="W9" s="28">
        <f t="shared" ref="W9:AA15" ca="1" si="8">IF(SUM($O9:$S9)&gt;0,O9,IF($H9=W$7,$E9,""))</f>
        <v>750</v>
      </c>
      <c r="X9" s="28" t="str">
        <f t="shared" ca="1" si="8"/>
        <v/>
      </c>
      <c r="Y9" s="28" t="str">
        <f t="shared" ca="1" si="8"/>
        <v/>
      </c>
      <c r="Z9" s="28" t="str">
        <f t="shared" ca="1" si="8"/>
        <v/>
      </c>
      <c r="AA9" s="28" t="str">
        <f t="shared" ca="1" si="8"/>
        <v/>
      </c>
      <c r="AB9" s="28"/>
      <c r="AC9" s="99" t="str">
        <f t="shared" ref="AC9:AI15" si="9">IF(AS9="start",$K9*(12-$I9)/12,IF(AS9="jaar",$K9,IF(AS9="eind",$K9*($I9/12),"")))</f>
        <v/>
      </c>
      <c r="AD9" s="99" t="str">
        <f t="shared" si="9"/>
        <v/>
      </c>
      <c r="AE9" s="28">
        <f t="shared" ca="1" si="9"/>
        <v>320.83333333333331</v>
      </c>
      <c r="AF9" s="28">
        <f t="shared" ca="1" si="9"/>
        <v>350</v>
      </c>
      <c r="AG9" s="28">
        <f t="shared" ca="1" si="9"/>
        <v>29.166666666666664</v>
      </c>
      <c r="AH9" s="28" t="str">
        <f t="shared" ca="1" si="9"/>
        <v/>
      </c>
      <c r="AI9" s="28" t="str">
        <f t="shared" ca="1" si="9"/>
        <v/>
      </c>
      <c r="AJ9" s="28"/>
      <c r="AK9" s="99" t="str">
        <f t="shared" ref="AK9:AK15" si="10">IF(BA9="start",$K9*(12-$I9)/12,IF(BA9="jaar",$K9,IF(BA9="eind",$K9*($I9/12),"")))</f>
        <v/>
      </c>
      <c r="AL9" s="99" t="str">
        <f t="shared" ref="AL9:AL15" si="11">IF(BB9="start",$K9*(12-$I9)/12,IF(BB9="jaar",$K9,IF(BB9="eind",$K9*($I9/12),"")))</f>
        <v/>
      </c>
      <c r="AM9" s="28" t="str">
        <f ca="1">IF($F9&lt;&gt;0,IF($H9+$J9=AM$7,$F9,""),"")</f>
        <v/>
      </c>
      <c r="AN9" s="28" t="str">
        <f ca="1">IF($F9&lt;&gt;0,IF($H9+$J9=AN$7,$F9,""),"")</f>
        <v/>
      </c>
      <c r="AO9" s="28">
        <f ca="1">IF($F9&lt;&gt;0,IF($H9+$J9=AO$7,$F9,""),"")</f>
        <v>50</v>
      </c>
      <c r="AP9" s="28" t="str">
        <f ca="1">IF($F9&lt;&gt;0,IF($H9+$J9=AP$7,$F9,""),"")</f>
        <v/>
      </c>
      <c r="AQ9" s="28" t="str">
        <f ca="1">IF($F9&lt;&gt;0,IF($H9+$J9=AQ$7,$F9,""),"")</f>
        <v/>
      </c>
      <c r="AS9" s="99" t="str">
        <f t="shared" ref="AS9:AS15" si="12">IF(BI9="start",$K9*(12-$I9)/12,IF(BI9="jaar",$K9,IF(BI9="eind",$K9*($I9/12),"")))</f>
        <v/>
      </c>
      <c r="AT9" s="99" t="str">
        <f t="shared" ref="AT9:AT15" si="13">IF(BJ9="start",$K9*(12-$I9)/12,IF(BJ9="jaar",$K9,IF(BJ9="eind",$K9*($I9/12),"")))</f>
        <v/>
      </c>
      <c r="AU9" s="27" t="str">
        <f ca="1">IF(LEFT(AU$4,1)="R","",IF(AND($H9&lt;AU$7,($H9+$J9)&gt;AU$7),"jaar",IF($H9=AU$7,"start",IF($H9+$J9=AU$7,"eind",""))))</f>
        <v>start</v>
      </c>
      <c r="AV9" s="27" t="str">
        <f ca="1">IF(LEFT(AV$4,1)="R","",IF(AND($H9&lt;AV$7,($H9+$J9)&gt;AV$7),"jaar",IF($H9=AV$7,"start",IF($H9+$J9=AV$7,"eind",""))))</f>
        <v>jaar</v>
      </c>
      <c r="AW9" s="27" t="str">
        <f ca="1">IF(LEFT(AW$4,1)="R","",IF(AND($H9&lt;AW$7,($H9+$J9)&gt;AW$7),"jaar",IF($H9=AW$7,"start",IF($H9+$J9=AW$7,"eind",""))))</f>
        <v>eind</v>
      </c>
      <c r="AX9" s="27" t="str">
        <f ca="1">IF(LEFT(AX$4,1)="R","",IF(AND($H9&lt;AX$7,($H9+$J9)&gt;AX$7),"jaar",IF($H9=AX$7,"start",IF($H9+$J9=AX$7,"eind",""))))</f>
        <v/>
      </c>
      <c r="AY9" s="27" t="str">
        <f ca="1">IF(LEFT(AY$4,1)="R","",IF(AND($H9&lt;AY$7,($H9+$J9)&gt;AY$7),"jaar",IF($H9=AY$7,"start",IF($H9+$J9=AY$7,"eind",""))))</f>
        <v/>
      </c>
      <c r="BA9" s="99" t="str">
        <f t="shared" ref="BA9:BA15" si="14">IF(BQ9="start",$K9*(12-$I9)/12,IF(BQ9="jaar",$K9,IF(BQ9="eind",$K9*($I9/12),"")))</f>
        <v/>
      </c>
      <c r="BB9" s="99" t="str">
        <f t="shared" ref="BB9:BB15" si="15">IF(BR9="start",$K9*(12-$I9)/12,IF(BR9="jaar",$K9,IF(BR9="eind",$K9*($I9/12),"")))</f>
        <v/>
      </c>
      <c r="BC9" s="28" t="str">
        <f t="shared" ref="BC9:BG15" ca="1" si="16">IF(AM9&lt;&gt;"",$G9-SUM($AC9:$AI9),"")</f>
        <v/>
      </c>
      <c r="BD9" s="28" t="str">
        <f t="shared" ca="1" si="16"/>
        <v/>
      </c>
      <c r="BE9" s="28">
        <f t="shared" ca="1" si="16"/>
        <v>1.1368683772161603E-13</v>
      </c>
      <c r="BF9" s="28" t="str">
        <f t="shared" ca="1" si="16"/>
        <v/>
      </c>
      <c r="BG9" s="28" t="str">
        <f t="shared" ca="1" si="16"/>
        <v/>
      </c>
      <c r="BI9" s="99" t="str">
        <f t="shared" ref="BI9:BI15" si="17">IF(BY9="start",$K9*(12-$I9)/12,IF(BY9="jaar",$K9,IF(BY9="eind",$K9*($I9/12),"")))</f>
        <v/>
      </c>
      <c r="BJ9" s="99" t="str">
        <f t="shared" ref="BJ9:BJ15" si="18">IF(BZ9="start",$K9*(12-$I9)/12,IF(BZ9="jaar",$K9,IF(BZ9="eind",$K9*($I9/12),"")))</f>
        <v/>
      </c>
      <c r="BK9" s="28">
        <f t="shared" ref="BK9:BO15" ca="1" si="19">IF(SUM($M9:$S9)&lt;&gt;0,$E9-SUM($M9:$S9),"")</f>
        <v>0</v>
      </c>
      <c r="BL9" s="28">
        <f t="shared" ca="1" si="19"/>
        <v>0</v>
      </c>
      <c r="BM9" s="28">
        <f ca="1">IF(SUM($M9:$S9)&lt;&gt;0,$E9-SUM($M9:$S9),"")</f>
        <v>0</v>
      </c>
      <c r="BN9" s="28">
        <f t="shared" ca="1" si="19"/>
        <v>0</v>
      </c>
      <c r="BO9" s="28">
        <f t="shared" ca="1" si="19"/>
        <v>0</v>
      </c>
    </row>
    <row r="10" spans="2:67" s="27" customFormat="1" ht="13.8" x14ac:dyDescent="0.3">
      <c r="B10" s="27" t="s">
        <v>57</v>
      </c>
      <c r="E10" s="85">
        <v>60</v>
      </c>
      <c r="F10" s="85">
        <v>20</v>
      </c>
      <c r="G10" s="77">
        <f t="shared" ref="G10:G15" si="20">IF(E10&lt;&gt;"",E10-F10,"")</f>
        <v>40</v>
      </c>
      <c r="H10" s="67">
        <v>2027</v>
      </c>
      <c r="I10" s="97">
        <v>4</v>
      </c>
      <c r="J10" s="96">
        <v>3</v>
      </c>
      <c r="K10" s="77">
        <f t="shared" ref="K10:K15" si="21">IFERROR(G10/J10,"")</f>
        <v>13.333333333333334</v>
      </c>
      <c r="L10" s="77"/>
      <c r="M10" s="98"/>
      <c r="N10" s="98"/>
      <c r="O10" s="77" t="str">
        <f t="shared" ref="O10:S15" ca="1" si="22">IF($H10=O$7,$E10,"")</f>
        <v/>
      </c>
      <c r="P10" s="77">
        <f t="shared" ca="1" si="7"/>
        <v>60</v>
      </c>
      <c r="Q10" s="77" t="str">
        <f t="shared" ca="1" si="7"/>
        <v/>
      </c>
      <c r="R10" s="77" t="str">
        <f t="shared" ca="1" si="7"/>
        <v/>
      </c>
      <c r="S10" s="77" t="str">
        <f t="shared" ca="1" si="7"/>
        <v/>
      </c>
      <c r="T10" s="28"/>
      <c r="U10" s="99"/>
      <c r="V10" s="99"/>
      <c r="W10" s="28" t="str">
        <f t="shared" ca="1" si="8"/>
        <v/>
      </c>
      <c r="X10" s="28">
        <f t="shared" ca="1" si="8"/>
        <v>60</v>
      </c>
      <c r="Y10" s="28" t="str">
        <f t="shared" ca="1" si="8"/>
        <v/>
      </c>
      <c r="Z10" s="28" t="str">
        <f t="shared" ca="1" si="8"/>
        <v/>
      </c>
      <c r="AA10" s="28" t="str">
        <f t="shared" ca="1" si="8"/>
        <v/>
      </c>
      <c r="AB10" s="28"/>
      <c r="AC10" s="99" t="str">
        <f t="shared" si="9"/>
        <v/>
      </c>
      <c r="AD10" s="99" t="str">
        <f t="shared" si="9"/>
        <v/>
      </c>
      <c r="AE10" s="28" t="str">
        <f t="shared" ca="1" si="9"/>
        <v/>
      </c>
      <c r="AF10" s="28">
        <f t="shared" ca="1" si="9"/>
        <v>8.8888888888888893</v>
      </c>
      <c r="AG10" s="28">
        <f t="shared" ca="1" si="9"/>
        <v>13.333333333333334</v>
      </c>
      <c r="AH10" s="28">
        <f t="shared" ca="1" si="9"/>
        <v>13.333333333333334</v>
      </c>
      <c r="AI10" s="28">
        <f t="shared" ca="1" si="9"/>
        <v>4.4444444444444446</v>
      </c>
      <c r="AJ10" s="28"/>
      <c r="AK10" s="99" t="str">
        <f t="shared" si="10"/>
        <v/>
      </c>
      <c r="AL10" s="99" t="str">
        <f t="shared" si="11"/>
        <v/>
      </c>
      <c r="AM10" s="28" t="str">
        <f t="shared" ref="AM10:AM15" ca="1" si="23">IF($F10&lt;&gt;0,IF($H10+$J10=AM$7,$F10,""),"")</f>
        <v/>
      </c>
      <c r="AN10" s="28" t="str">
        <f t="shared" ref="AN10:AQ15" ca="1" si="24">IF($F10&lt;&gt;0,IF($H10+$J10=AN$7,$F10,""),"")</f>
        <v/>
      </c>
      <c r="AO10" s="28" t="str">
        <f t="shared" ca="1" si="24"/>
        <v/>
      </c>
      <c r="AP10" s="28" t="str">
        <f t="shared" ca="1" si="24"/>
        <v/>
      </c>
      <c r="AQ10" s="28">
        <f t="shared" ca="1" si="24"/>
        <v>20</v>
      </c>
      <c r="AS10" s="99" t="str">
        <f t="shared" si="12"/>
        <v/>
      </c>
      <c r="AT10" s="99" t="str">
        <f t="shared" si="13"/>
        <v/>
      </c>
      <c r="AU10" s="27" t="str">
        <f ca="1">IF(LEFT(AU$4,1)="R","",IF(AND($H10&lt;AU$7,($H10+$J10)&gt;AU$7),"jaar",IF($H10=AU$7,"start",IF($H10+$J10=AU$7,"eind",""))))</f>
        <v/>
      </c>
      <c r="AV10" s="27" t="str">
        <f ca="1">IF(LEFT(AV$4,1)="R","",IF(AND($H10&lt;AV$7,($H10+$J10)&gt;AV$7),"jaar",IF($H10=AV$7,"start",IF($H10+$J10=AV$7,"eind",""))))</f>
        <v>start</v>
      </c>
      <c r="AW10" s="27" t="str">
        <f ca="1">IF(LEFT(AW$4,1)="R","",IF(AND($H10&lt;AW$7,($H10+$J10)&gt;AW$7),"jaar",IF($H10=AW$7,"start",IF($H10+$J10=AW$7,"eind",""))))</f>
        <v>jaar</v>
      </c>
      <c r="AX10" s="27" t="str">
        <f ca="1">IF(LEFT(AX$4,1)="R","",IF(AND($H10&lt;AX$7,($H10+$J10)&gt;AX$7),"jaar",IF($H10=AX$7,"start",IF($H10+$J10=AX$7,"eind",""))))</f>
        <v>jaar</v>
      </c>
      <c r="AY10" s="27" t="str">
        <f ca="1">IF(LEFT(AY$4,1)="R","",IF(AND($H10&lt;AY$7,($H10+$J10)&gt;AY$7),"jaar",IF($H10=AY$7,"start",IF($H10+$J10=AY$7,"eind",""))))</f>
        <v>eind</v>
      </c>
      <c r="BA10" s="99" t="str">
        <f t="shared" si="14"/>
        <v/>
      </c>
      <c r="BB10" s="99" t="str">
        <f t="shared" si="15"/>
        <v/>
      </c>
      <c r="BC10" s="28" t="str">
        <f ca="1">IF(AM10&lt;&gt;"",$G10-SUM($AC10:$AI10),"")</f>
        <v/>
      </c>
      <c r="BD10" s="28" t="str">
        <f t="shared" ca="1" si="16"/>
        <v/>
      </c>
      <c r="BE10" s="28" t="str">
        <f t="shared" ca="1" si="16"/>
        <v/>
      </c>
      <c r="BF10" s="28" t="str">
        <f t="shared" ca="1" si="16"/>
        <v/>
      </c>
      <c r="BG10" s="28">
        <f t="shared" ca="1" si="16"/>
        <v>0</v>
      </c>
      <c r="BI10" s="99" t="str">
        <f t="shared" si="17"/>
        <v/>
      </c>
      <c r="BJ10" s="99" t="str">
        <f t="shared" si="18"/>
        <v/>
      </c>
      <c r="BK10" s="28">
        <f t="shared" ca="1" si="19"/>
        <v>0</v>
      </c>
      <c r="BL10" s="28">
        <f t="shared" ca="1" si="19"/>
        <v>0</v>
      </c>
      <c r="BM10" s="28">
        <f t="shared" ca="1" si="19"/>
        <v>0</v>
      </c>
      <c r="BN10" s="28">
        <f t="shared" ca="1" si="19"/>
        <v>0</v>
      </c>
      <c r="BO10" s="28">
        <f t="shared" ca="1" si="19"/>
        <v>0</v>
      </c>
    </row>
    <row r="11" spans="2:67" s="27" customFormat="1" ht="13.8" x14ac:dyDescent="0.3">
      <c r="B11" s="27" t="s">
        <v>58</v>
      </c>
      <c r="E11" s="85">
        <v>150</v>
      </c>
      <c r="F11" s="85">
        <v>30</v>
      </c>
      <c r="G11" s="77">
        <f t="shared" si="20"/>
        <v>120</v>
      </c>
      <c r="H11" s="67">
        <v>2029</v>
      </c>
      <c r="I11" s="97">
        <v>1</v>
      </c>
      <c r="J11" s="96">
        <v>10</v>
      </c>
      <c r="K11" s="77">
        <f t="shared" si="21"/>
        <v>12</v>
      </c>
      <c r="L11" s="77"/>
      <c r="M11" s="98"/>
      <c r="N11" s="98"/>
      <c r="O11" s="77" t="str">
        <f t="shared" ca="1" si="22"/>
        <v/>
      </c>
      <c r="P11" s="77" t="str">
        <f t="shared" ca="1" si="7"/>
        <v/>
      </c>
      <c r="Q11" s="77" t="str">
        <f t="shared" ca="1" si="7"/>
        <v/>
      </c>
      <c r="R11" s="77">
        <f t="shared" ca="1" si="7"/>
        <v>150</v>
      </c>
      <c r="S11" s="77" t="str">
        <f t="shared" ca="1" si="7"/>
        <v/>
      </c>
      <c r="T11" s="28"/>
      <c r="U11" s="99"/>
      <c r="V11" s="99"/>
      <c r="W11" s="28" t="str">
        <f t="shared" ca="1" si="8"/>
        <v/>
      </c>
      <c r="X11" s="28" t="str">
        <f t="shared" ca="1" si="8"/>
        <v/>
      </c>
      <c r="Y11" s="28" t="str">
        <f t="shared" ca="1" si="8"/>
        <v/>
      </c>
      <c r="Z11" s="28">
        <f t="shared" ca="1" si="8"/>
        <v>150</v>
      </c>
      <c r="AA11" s="28" t="str">
        <f t="shared" ca="1" si="8"/>
        <v/>
      </c>
      <c r="AB11" s="28"/>
      <c r="AC11" s="99" t="str">
        <f t="shared" si="9"/>
        <v/>
      </c>
      <c r="AD11" s="99" t="str">
        <f t="shared" si="9"/>
        <v/>
      </c>
      <c r="AE11" s="28" t="str">
        <f t="shared" ca="1" si="9"/>
        <v/>
      </c>
      <c r="AF11" s="28" t="str">
        <f t="shared" ca="1" si="9"/>
        <v/>
      </c>
      <c r="AG11" s="28" t="str">
        <f t="shared" ca="1" si="9"/>
        <v/>
      </c>
      <c r="AH11" s="28">
        <f t="shared" ca="1" si="9"/>
        <v>11</v>
      </c>
      <c r="AI11" s="28">
        <f t="shared" ca="1" si="9"/>
        <v>12</v>
      </c>
      <c r="AJ11" s="28"/>
      <c r="AK11" s="99" t="str">
        <f t="shared" si="10"/>
        <v/>
      </c>
      <c r="AL11" s="99" t="str">
        <f t="shared" si="11"/>
        <v/>
      </c>
      <c r="AM11" s="28" t="str">
        <f t="shared" ca="1" si="23"/>
        <v/>
      </c>
      <c r="AN11" s="28" t="str">
        <f t="shared" ca="1" si="24"/>
        <v/>
      </c>
      <c r="AO11" s="28" t="str">
        <f t="shared" ca="1" si="24"/>
        <v/>
      </c>
      <c r="AP11" s="28" t="str">
        <f t="shared" ca="1" si="24"/>
        <v/>
      </c>
      <c r="AQ11" s="28" t="str">
        <f t="shared" ca="1" si="24"/>
        <v/>
      </c>
      <c r="AS11" s="99" t="str">
        <f t="shared" si="12"/>
        <v/>
      </c>
      <c r="AT11" s="99" t="str">
        <f t="shared" si="13"/>
        <v/>
      </c>
      <c r="AU11" s="27" t="str">
        <f ca="1">IF(LEFT(AU$4,1)="R","",IF(AND($H11&lt;AU$7,($H11+$J11)&gt;AU$7),"jaar",IF($H11=AU$7,"start",IF($H11+$J11=AU$7,"eind",""))))</f>
        <v/>
      </c>
      <c r="AV11" s="27" t="str">
        <f ca="1">IF(LEFT(AV$4,1)="R","",IF(AND($H11&lt;AV$7,($H11+$J11)&gt;AV$7),"jaar",IF($H11=AV$7,"start",IF($H11+$J11=AV$7,"eind",""))))</f>
        <v/>
      </c>
      <c r="AW11" s="27" t="str">
        <f ca="1">IF(LEFT(AW$4,1)="R","",IF(AND($H11&lt;AW$7,($H11+$J11)&gt;AW$7),"jaar",IF($H11=AW$7,"start",IF($H11+$J11=AW$7,"eind",""))))</f>
        <v/>
      </c>
      <c r="AX11" s="27" t="str">
        <f ca="1">IF(LEFT(AX$4,1)="R","",IF(AND($H11&lt;AX$7,($H11+$J11)&gt;AX$7),"jaar",IF($H11=AX$7,"start",IF($H11+$J11=AX$7,"eind",""))))</f>
        <v>start</v>
      </c>
      <c r="AY11" s="27" t="str">
        <f ca="1">IF(LEFT(AY$4,1)="R","",IF(AND($H11&lt;AY$7,($H11+$J11)&gt;AY$7),"jaar",IF($H11=AY$7,"start",IF($H11+$J11=AY$7,"eind",""))))</f>
        <v>jaar</v>
      </c>
      <c r="BA11" s="99" t="str">
        <f t="shared" si="14"/>
        <v/>
      </c>
      <c r="BB11" s="99" t="str">
        <f t="shared" si="15"/>
        <v/>
      </c>
      <c r="BC11" s="28" t="str">
        <f t="shared" ca="1" si="16"/>
        <v/>
      </c>
      <c r="BD11" s="28" t="str">
        <f t="shared" ca="1" si="16"/>
        <v/>
      </c>
      <c r="BE11" s="28" t="str">
        <f t="shared" ca="1" si="16"/>
        <v/>
      </c>
      <c r="BF11" s="28" t="str">
        <f t="shared" ca="1" si="16"/>
        <v/>
      </c>
      <c r="BG11" s="28" t="str">
        <f t="shared" ca="1" si="16"/>
        <v/>
      </c>
      <c r="BI11" s="99" t="str">
        <f t="shared" si="17"/>
        <v/>
      </c>
      <c r="BJ11" s="99" t="str">
        <f t="shared" si="18"/>
        <v/>
      </c>
      <c r="BK11" s="28">
        <f t="shared" ca="1" si="19"/>
        <v>0</v>
      </c>
      <c r="BL11" s="28">
        <f t="shared" ca="1" si="19"/>
        <v>0</v>
      </c>
      <c r="BM11" s="28">
        <f t="shared" ca="1" si="19"/>
        <v>0</v>
      </c>
      <c r="BN11" s="28">
        <f t="shared" ca="1" si="19"/>
        <v>0</v>
      </c>
      <c r="BO11" s="28">
        <f t="shared" ca="1" si="19"/>
        <v>0</v>
      </c>
    </row>
    <row r="12" spans="2:67" s="27" customFormat="1" ht="13.8" x14ac:dyDescent="0.3">
      <c r="B12" s="27" t="s">
        <v>154</v>
      </c>
      <c r="E12" s="85">
        <v>300</v>
      </c>
      <c r="F12" s="85">
        <v>30</v>
      </c>
      <c r="G12" s="77">
        <f t="shared" si="20"/>
        <v>270</v>
      </c>
      <c r="H12" s="67">
        <v>2030</v>
      </c>
      <c r="I12" s="97">
        <v>1</v>
      </c>
      <c r="J12" s="96">
        <v>10</v>
      </c>
      <c r="K12" s="77">
        <f t="shared" si="21"/>
        <v>27</v>
      </c>
      <c r="L12" s="77"/>
      <c r="M12" s="98"/>
      <c r="N12" s="98"/>
      <c r="O12" s="77" t="str">
        <f t="shared" ca="1" si="22"/>
        <v/>
      </c>
      <c r="P12" s="77" t="str">
        <f t="shared" ca="1" si="7"/>
        <v/>
      </c>
      <c r="Q12" s="77" t="str">
        <f t="shared" ca="1" si="7"/>
        <v/>
      </c>
      <c r="R12" s="77">
        <v>150</v>
      </c>
      <c r="S12" s="77">
        <v>150</v>
      </c>
      <c r="T12" s="28"/>
      <c r="U12" s="99"/>
      <c r="V12" s="99"/>
      <c r="W12" s="28" t="str">
        <f t="shared" ca="1" si="8"/>
        <v/>
      </c>
      <c r="X12" s="28" t="str">
        <f t="shared" ca="1" si="8"/>
        <v/>
      </c>
      <c r="Y12" s="28" t="str">
        <f t="shared" ca="1" si="8"/>
        <v/>
      </c>
      <c r="Z12" s="28">
        <f t="shared" ca="1" si="8"/>
        <v>150</v>
      </c>
      <c r="AA12" s="28">
        <f t="shared" ca="1" si="8"/>
        <v>150</v>
      </c>
      <c r="AB12" s="28"/>
      <c r="AC12" s="99" t="str">
        <f t="shared" si="9"/>
        <v/>
      </c>
      <c r="AD12" s="99" t="str">
        <f t="shared" si="9"/>
        <v/>
      </c>
      <c r="AE12" s="28" t="str">
        <f t="shared" ca="1" si="9"/>
        <v/>
      </c>
      <c r="AF12" s="28" t="str">
        <f t="shared" ca="1" si="9"/>
        <v/>
      </c>
      <c r="AG12" s="28" t="str">
        <f t="shared" ca="1" si="9"/>
        <v/>
      </c>
      <c r="AH12" s="28" t="str">
        <f t="shared" ca="1" si="9"/>
        <v/>
      </c>
      <c r="AI12" s="28">
        <f t="shared" ca="1" si="9"/>
        <v>24.75</v>
      </c>
      <c r="AJ12" s="28"/>
      <c r="AK12" s="99" t="str">
        <f t="shared" si="10"/>
        <v/>
      </c>
      <c r="AL12" s="99" t="str">
        <f t="shared" si="11"/>
        <v/>
      </c>
      <c r="AM12" s="28" t="str">
        <f t="shared" ca="1" si="23"/>
        <v/>
      </c>
      <c r="AN12" s="28" t="str">
        <f t="shared" ca="1" si="24"/>
        <v/>
      </c>
      <c r="AO12" s="28" t="str">
        <f t="shared" ca="1" si="24"/>
        <v/>
      </c>
      <c r="AP12" s="28" t="str">
        <f t="shared" ca="1" si="24"/>
        <v/>
      </c>
      <c r="AQ12" s="28" t="str">
        <f t="shared" ca="1" si="24"/>
        <v/>
      </c>
      <c r="AS12" s="99" t="str">
        <f t="shared" si="12"/>
        <v/>
      </c>
      <c r="AT12" s="99" t="str">
        <f t="shared" si="13"/>
        <v/>
      </c>
      <c r="AU12" s="27" t="str">
        <f ca="1">IF(LEFT(AU$4,1)="R","",IF(AND($H12&lt;AU$7,($H12+$J12)&gt;AU$7),"jaar",IF($H12=AU$7,"start",IF($H12+$J12=AU$7,"eind",""))))</f>
        <v/>
      </c>
      <c r="AV12" s="27" t="str">
        <f ca="1">IF(LEFT(AV$4,1)="R","",IF(AND($H12&lt;AV$7,($H12+$J12)&gt;AV$7),"jaar",IF($H12=AV$7,"start",IF($H12+$J12=AV$7,"eind",""))))</f>
        <v/>
      </c>
      <c r="AW12" s="27" t="str">
        <f ca="1">IF(LEFT(AW$4,1)="R","",IF(AND($H12&lt;AW$7,($H12+$J12)&gt;AW$7),"jaar",IF($H12=AW$7,"start",IF($H12+$J12=AW$7,"eind",""))))</f>
        <v/>
      </c>
      <c r="AX12" s="27" t="str">
        <f ca="1">IF(LEFT(AX$4,1)="R","",IF(AND($H12&lt;AX$7,($H12+$J12)&gt;AX$7),"jaar",IF($H12=AX$7,"start",IF($H12+$J12=AX$7,"eind",""))))</f>
        <v/>
      </c>
      <c r="AY12" s="27" t="str">
        <f ca="1">IF(LEFT(AY$4,1)="R","",IF(AND($H12&lt;AY$7,($H12+$J12)&gt;AY$7),"jaar",IF($H12=AY$7,"start",IF($H12+$J12=AY$7,"eind",""))))</f>
        <v>start</v>
      </c>
      <c r="BA12" s="99" t="str">
        <f t="shared" si="14"/>
        <v/>
      </c>
      <c r="BB12" s="99" t="str">
        <f t="shared" si="15"/>
        <v/>
      </c>
      <c r="BC12" s="28" t="str">
        <f t="shared" ca="1" si="16"/>
        <v/>
      </c>
      <c r="BD12" s="28" t="str">
        <f t="shared" ca="1" si="16"/>
        <v/>
      </c>
      <c r="BE12" s="28" t="str">
        <f t="shared" ca="1" si="16"/>
        <v/>
      </c>
      <c r="BF12" s="28" t="str">
        <f t="shared" ca="1" si="16"/>
        <v/>
      </c>
      <c r="BG12" s="28" t="str">
        <f t="shared" ca="1" si="16"/>
        <v/>
      </c>
      <c r="BI12" s="99" t="str">
        <f t="shared" si="17"/>
        <v/>
      </c>
      <c r="BJ12" s="99" t="str">
        <f t="shared" si="18"/>
        <v/>
      </c>
      <c r="BK12" s="28">
        <f t="shared" ca="1" si="19"/>
        <v>0</v>
      </c>
      <c r="BL12" s="28">
        <f t="shared" ca="1" si="19"/>
        <v>0</v>
      </c>
      <c r="BM12" s="28">
        <f t="shared" ca="1" si="19"/>
        <v>0</v>
      </c>
      <c r="BN12" s="28">
        <f t="shared" ca="1" si="19"/>
        <v>0</v>
      </c>
      <c r="BO12" s="28">
        <f t="shared" ca="1" si="19"/>
        <v>0</v>
      </c>
    </row>
    <row r="13" spans="2:67" s="27" customFormat="1" ht="13.8" x14ac:dyDescent="0.3">
      <c r="E13" s="85"/>
      <c r="F13" s="85"/>
      <c r="G13" s="77" t="str">
        <f t="shared" si="20"/>
        <v/>
      </c>
      <c r="H13" s="67"/>
      <c r="I13" s="97"/>
      <c r="J13" s="96"/>
      <c r="K13" s="77" t="str">
        <f t="shared" si="21"/>
        <v/>
      </c>
      <c r="L13" s="77"/>
      <c r="M13" s="98"/>
      <c r="N13" s="98"/>
      <c r="O13" s="77" t="str">
        <f t="shared" ca="1" si="22"/>
        <v/>
      </c>
      <c r="P13" s="77" t="str">
        <f t="shared" ca="1" si="7"/>
        <v/>
      </c>
      <c r="Q13" s="77" t="str">
        <f t="shared" ca="1" si="7"/>
        <v/>
      </c>
      <c r="R13" s="77" t="str">
        <f t="shared" ca="1" si="7"/>
        <v/>
      </c>
      <c r="S13" s="77" t="str">
        <f t="shared" ca="1" si="7"/>
        <v/>
      </c>
      <c r="T13" s="28"/>
      <c r="U13" s="99"/>
      <c r="V13" s="99"/>
      <c r="W13" s="28" t="str">
        <f t="shared" ca="1" si="8"/>
        <v/>
      </c>
      <c r="X13" s="28" t="str">
        <f t="shared" ca="1" si="8"/>
        <v/>
      </c>
      <c r="Y13" s="28" t="str">
        <f t="shared" ca="1" si="8"/>
        <v/>
      </c>
      <c r="Z13" s="28" t="str">
        <f t="shared" ca="1" si="8"/>
        <v/>
      </c>
      <c r="AA13" s="28" t="str">
        <f t="shared" ca="1" si="8"/>
        <v/>
      </c>
      <c r="AB13" s="28"/>
      <c r="AC13" s="99" t="str">
        <f t="shared" si="9"/>
        <v/>
      </c>
      <c r="AD13" s="99" t="str">
        <f t="shared" si="9"/>
        <v/>
      </c>
      <c r="AE13" s="28" t="str">
        <f t="shared" ca="1" si="9"/>
        <v/>
      </c>
      <c r="AF13" s="28" t="str">
        <f t="shared" ca="1" si="9"/>
        <v/>
      </c>
      <c r="AG13" s="28" t="str">
        <f t="shared" ca="1" si="9"/>
        <v/>
      </c>
      <c r="AH13" s="28" t="str">
        <f t="shared" ca="1" si="9"/>
        <v/>
      </c>
      <c r="AI13" s="28" t="str">
        <f t="shared" ca="1" si="9"/>
        <v/>
      </c>
      <c r="AJ13" s="28"/>
      <c r="AK13" s="99" t="str">
        <f t="shared" si="10"/>
        <v/>
      </c>
      <c r="AL13" s="99" t="str">
        <f t="shared" si="11"/>
        <v/>
      </c>
      <c r="AM13" s="28" t="str">
        <f t="shared" si="23"/>
        <v/>
      </c>
      <c r="AN13" s="28" t="str">
        <f t="shared" si="24"/>
        <v/>
      </c>
      <c r="AO13" s="28" t="str">
        <f t="shared" si="24"/>
        <v/>
      </c>
      <c r="AP13" s="28" t="str">
        <f t="shared" si="24"/>
        <v/>
      </c>
      <c r="AQ13" s="28" t="str">
        <f t="shared" si="24"/>
        <v/>
      </c>
      <c r="AS13" s="99" t="str">
        <f t="shared" si="12"/>
        <v/>
      </c>
      <c r="AT13" s="99" t="str">
        <f t="shared" si="13"/>
        <v/>
      </c>
      <c r="AU13" s="27" t="str">
        <f ca="1">IF(LEFT(AU$4,1)="R","",IF(AND($H13&lt;AU$7,($H13+$J13)&gt;AU$7),"jaar",IF($H13=AU$7,"start",IF($H13+$J13=AU$7,"eind",""))))</f>
        <v/>
      </c>
      <c r="AV13" s="27" t="str">
        <f ca="1">IF(LEFT(AV$4,1)="R","",IF(AND($H13&lt;AV$7,($H13+$J13)&gt;AV$7),"jaar",IF($H13=AV$7,"start",IF($H13+$J13=AV$7,"eind",""))))</f>
        <v/>
      </c>
      <c r="AW13" s="27" t="str">
        <f ca="1">IF(LEFT(AW$4,1)="R","",IF(AND($H13&lt;AW$7,($H13+$J13)&gt;AW$7),"jaar",IF($H13=AW$7,"start",IF($H13+$J13=AW$7,"eind",""))))</f>
        <v/>
      </c>
      <c r="AX13" s="27" t="str">
        <f ca="1">IF(LEFT(AX$4,1)="R","",IF(AND($H13&lt;AX$7,($H13+$J13)&gt;AX$7),"jaar",IF($H13=AX$7,"start",IF($H13+$J13=AX$7,"eind",""))))</f>
        <v/>
      </c>
      <c r="AY13" s="27" t="str">
        <f ca="1">IF(LEFT(AY$4,1)="R","",IF(AND($H13&lt;AY$7,($H13+$J13)&gt;AY$7),"jaar",IF($H13=AY$7,"start",IF($H13+$J13=AY$7,"eind",""))))</f>
        <v/>
      </c>
      <c r="BA13" s="99" t="str">
        <f t="shared" si="14"/>
        <v/>
      </c>
      <c r="BB13" s="99" t="str">
        <f t="shared" si="15"/>
        <v/>
      </c>
      <c r="BC13" s="28" t="str">
        <f t="shared" si="16"/>
        <v/>
      </c>
      <c r="BD13" s="28" t="str">
        <f t="shared" si="16"/>
        <v/>
      </c>
      <c r="BE13" s="28" t="str">
        <f t="shared" si="16"/>
        <v/>
      </c>
      <c r="BF13" s="28" t="str">
        <f t="shared" si="16"/>
        <v/>
      </c>
      <c r="BG13" s="28" t="str">
        <f t="shared" si="16"/>
        <v/>
      </c>
      <c r="BI13" s="99" t="str">
        <f t="shared" si="17"/>
        <v/>
      </c>
      <c r="BJ13" s="99" t="str">
        <f t="shared" si="18"/>
        <v/>
      </c>
      <c r="BK13" s="28" t="str">
        <f t="shared" ca="1" si="19"/>
        <v/>
      </c>
      <c r="BL13" s="28" t="str">
        <f t="shared" ca="1" si="19"/>
        <v/>
      </c>
      <c r="BM13" s="28" t="str">
        <f t="shared" ca="1" si="19"/>
        <v/>
      </c>
      <c r="BN13" s="28" t="str">
        <f t="shared" ca="1" si="19"/>
        <v/>
      </c>
      <c r="BO13" s="28" t="str">
        <f t="shared" ca="1" si="19"/>
        <v/>
      </c>
    </row>
    <row r="14" spans="2:67" s="27" customFormat="1" ht="13.8" x14ac:dyDescent="0.3">
      <c r="E14" s="85"/>
      <c r="F14" s="85"/>
      <c r="G14" s="77" t="str">
        <f t="shared" si="20"/>
        <v/>
      </c>
      <c r="H14" s="67"/>
      <c r="I14" s="97"/>
      <c r="J14" s="96"/>
      <c r="K14" s="77" t="str">
        <f t="shared" si="21"/>
        <v/>
      </c>
      <c r="L14" s="77"/>
      <c r="M14" s="98"/>
      <c r="N14" s="98"/>
      <c r="O14" s="77" t="str">
        <f t="shared" ca="1" si="22"/>
        <v/>
      </c>
      <c r="P14" s="77" t="str">
        <f t="shared" ca="1" si="7"/>
        <v/>
      </c>
      <c r="Q14" s="77" t="str">
        <f t="shared" ca="1" si="7"/>
        <v/>
      </c>
      <c r="R14" s="77" t="str">
        <f t="shared" ca="1" si="7"/>
        <v/>
      </c>
      <c r="S14" s="77" t="str">
        <f t="shared" ca="1" si="7"/>
        <v/>
      </c>
      <c r="T14" s="28"/>
      <c r="U14" s="99"/>
      <c r="V14" s="99"/>
      <c r="W14" s="28" t="str">
        <f t="shared" ca="1" si="8"/>
        <v/>
      </c>
      <c r="X14" s="28" t="str">
        <f t="shared" ca="1" si="8"/>
        <v/>
      </c>
      <c r="Y14" s="28" t="str">
        <f t="shared" ca="1" si="8"/>
        <v/>
      </c>
      <c r="Z14" s="28" t="str">
        <f t="shared" ca="1" si="8"/>
        <v/>
      </c>
      <c r="AA14" s="28" t="str">
        <f t="shared" ca="1" si="8"/>
        <v/>
      </c>
      <c r="AB14" s="28"/>
      <c r="AC14" s="99" t="str">
        <f t="shared" si="9"/>
        <v/>
      </c>
      <c r="AD14" s="99" t="str">
        <f t="shared" si="9"/>
        <v/>
      </c>
      <c r="AE14" s="28" t="str">
        <f t="shared" ca="1" si="9"/>
        <v/>
      </c>
      <c r="AF14" s="28" t="str">
        <f t="shared" ca="1" si="9"/>
        <v/>
      </c>
      <c r="AG14" s="28" t="str">
        <f t="shared" ca="1" si="9"/>
        <v/>
      </c>
      <c r="AH14" s="28" t="str">
        <f t="shared" ca="1" si="9"/>
        <v/>
      </c>
      <c r="AI14" s="28" t="str">
        <f t="shared" ca="1" si="9"/>
        <v/>
      </c>
      <c r="AJ14" s="28"/>
      <c r="AK14" s="99" t="str">
        <f t="shared" si="10"/>
        <v/>
      </c>
      <c r="AL14" s="99" t="str">
        <f t="shared" si="11"/>
        <v/>
      </c>
      <c r="AM14" s="28" t="str">
        <f t="shared" si="23"/>
        <v/>
      </c>
      <c r="AN14" s="28" t="str">
        <f t="shared" si="24"/>
        <v/>
      </c>
      <c r="AO14" s="28" t="str">
        <f t="shared" si="24"/>
        <v/>
      </c>
      <c r="AP14" s="28" t="str">
        <f t="shared" si="24"/>
        <v/>
      </c>
      <c r="AQ14" s="28" t="str">
        <f t="shared" si="24"/>
        <v/>
      </c>
      <c r="AS14" s="99" t="str">
        <f t="shared" si="12"/>
        <v/>
      </c>
      <c r="AT14" s="99" t="str">
        <f t="shared" si="13"/>
        <v/>
      </c>
      <c r="AU14" s="27" t="str">
        <f ca="1">IF(LEFT(AU$4,1)="R","",IF(AND($H14&lt;AU$7,($H14+$J14)&gt;AU$7),"jaar",IF($H14=AU$7,"start",IF($H14+$J14=AU$7,"eind",""))))</f>
        <v/>
      </c>
      <c r="AV14" s="27" t="str">
        <f ca="1">IF(LEFT(AV$4,1)="R","",IF(AND($H14&lt;AV$7,($H14+$J14)&gt;AV$7),"jaar",IF($H14=AV$7,"start",IF($H14+$J14=AV$7,"eind",""))))</f>
        <v/>
      </c>
      <c r="AW14" s="27" t="str">
        <f ca="1">IF(LEFT(AW$4,1)="R","",IF(AND($H14&lt;AW$7,($H14+$J14)&gt;AW$7),"jaar",IF($H14=AW$7,"start",IF($H14+$J14=AW$7,"eind",""))))</f>
        <v/>
      </c>
      <c r="AX14" s="27" t="str">
        <f ca="1">IF(LEFT(AX$4,1)="R","",IF(AND($H14&lt;AX$7,($H14+$J14)&gt;AX$7),"jaar",IF($H14=AX$7,"start",IF($H14+$J14=AX$7,"eind",""))))</f>
        <v/>
      </c>
      <c r="AY14" s="27" t="str">
        <f ca="1">IF(LEFT(AY$4,1)="R","",IF(AND($H14&lt;AY$7,($H14+$J14)&gt;AY$7),"jaar",IF($H14=AY$7,"start",IF($H14+$J14=AY$7,"eind",""))))</f>
        <v/>
      </c>
      <c r="BA14" s="99" t="str">
        <f t="shared" si="14"/>
        <v/>
      </c>
      <c r="BB14" s="99" t="str">
        <f t="shared" si="15"/>
        <v/>
      </c>
      <c r="BC14" s="28" t="str">
        <f t="shared" si="16"/>
        <v/>
      </c>
      <c r="BD14" s="28" t="str">
        <f t="shared" si="16"/>
        <v/>
      </c>
      <c r="BE14" s="28" t="str">
        <f t="shared" si="16"/>
        <v/>
      </c>
      <c r="BF14" s="28" t="str">
        <f t="shared" si="16"/>
        <v/>
      </c>
      <c r="BG14" s="28" t="str">
        <f t="shared" si="16"/>
        <v/>
      </c>
      <c r="BI14" s="99" t="str">
        <f t="shared" si="17"/>
        <v/>
      </c>
      <c r="BJ14" s="99" t="str">
        <f t="shared" si="18"/>
        <v/>
      </c>
      <c r="BK14" s="28" t="str">
        <f t="shared" ca="1" si="19"/>
        <v/>
      </c>
      <c r="BL14" s="28" t="str">
        <f t="shared" ca="1" si="19"/>
        <v/>
      </c>
      <c r="BM14" s="28" t="str">
        <f t="shared" ca="1" si="19"/>
        <v/>
      </c>
      <c r="BN14" s="28" t="str">
        <f t="shared" ca="1" si="19"/>
        <v/>
      </c>
      <c r="BO14" s="28" t="str">
        <f t="shared" ca="1" si="19"/>
        <v/>
      </c>
    </row>
    <row r="15" spans="2:67" s="27" customFormat="1" ht="13.8" x14ac:dyDescent="0.3">
      <c r="E15" s="85"/>
      <c r="F15" s="85"/>
      <c r="G15" s="77" t="str">
        <f t="shared" si="20"/>
        <v/>
      </c>
      <c r="H15" s="67"/>
      <c r="I15" s="97"/>
      <c r="J15" s="96"/>
      <c r="K15" s="77" t="str">
        <f t="shared" si="21"/>
        <v/>
      </c>
      <c r="L15" s="77"/>
      <c r="M15" s="98"/>
      <c r="N15" s="98"/>
      <c r="O15" s="77" t="str">
        <f t="shared" ca="1" si="22"/>
        <v/>
      </c>
      <c r="P15" s="77" t="str">
        <f t="shared" ca="1" si="7"/>
        <v/>
      </c>
      <c r="Q15" s="77" t="str">
        <f t="shared" ca="1" si="7"/>
        <v/>
      </c>
      <c r="R15" s="77" t="str">
        <f t="shared" ca="1" si="7"/>
        <v/>
      </c>
      <c r="S15" s="77" t="str">
        <f t="shared" ca="1" si="7"/>
        <v/>
      </c>
      <c r="T15" s="28"/>
      <c r="U15" s="99"/>
      <c r="V15" s="99"/>
      <c r="W15" s="28" t="str">
        <f t="shared" ca="1" si="8"/>
        <v/>
      </c>
      <c r="X15" s="28" t="str">
        <f t="shared" ca="1" si="8"/>
        <v/>
      </c>
      <c r="Y15" s="28" t="str">
        <f t="shared" ca="1" si="8"/>
        <v/>
      </c>
      <c r="Z15" s="28" t="str">
        <f t="shared" ca="1" si="8"/>
        <v/>
      </c>
      <c r="AA15" s="28" t="str">
        <f t="shared" ca="1" si="8"/>
        <v/>
      </c>
      <c r="AB15" s="28"/>
      <c r="AC15" s="99" t="str">
        <f t="shared" si="9"/>
        <v/>
      </c>
      <c r="AD15" s="99" t="str">
        <f t="shared" si="9"/>
        <v/>
      </c>
      <c r="AE15" s="28" t="str">
        <f t="shared" ca="1" si="9"/>
        <v/>
      </c>
      <c r="AF15" s="28" t="str">
        <f t="shared" ca="1" si="9"/>
        <v/>
      </c>
      <c r="AG15" s="28" t="str">
        <f t="shared" ca="1" si="9"/>
        <v/>
      </c>
      <c r="AH15" s="28" t="str">
        <f t="shared" ca="1" si="9"/>
        <v/>
      </c>
      <c r="AI15" s="28" t="str">
        <f t="shared" ca="1" si="9"/>
        <v/>
      </c>
      <c r="AJ15" s="28"/>
      <c r="AK15" s="99" t="str">
        <f t="shared" si="10"/>
        <v/>
      </c>
      <c r="AL15" s="99" t="str">
        <f t="shared" si="11"/>
        <v/>
      </c>
      <c r="AM15" s="28" t="str">
        <f t="shared" si="23"/>
        <v/>
      </c>
      <c r="AN15" s="28" t="str">
        <f t="shared" si="24"/>
        <v/>
      </c>
      <c r="AO15" s="28" t="str">
        <f t="shared" si="24"/>
        <v/>
      </c>
      <c r="AP15" s="28" t="str">
        <f t="shared" si="24"/>
        <v/>
      </c>
      <c r="AQ15" s="28" t="str">
        <f t="shared" si="24"/>
        <v/>
      </c>
      <c r="AS15" s="99" t="str">
        <f t="shared" si="12"/>
        <v/>
      </c>
      <c r="AT15" s="99" t="str">
        <f t="shared" si="13"/>
        <v/>
      </c>
      <c r="AU15" s="27" t="str">
        <f ca="1">IF(LEFT(AU$4,1)="R","",IF(AND($H15&lt;AU$7,($H15+$J15)&gt;AU$7),"jaar",IF($H15=AU$7,"start",IF($H15+$J15=AU$7,"eind",""))))</f>
        <v/>
      </c>
      <c r="AV15" s="27" t="str">
        <f ca="1">IF(LEFT(AV$4,1)="R","",IF(AND($H15&lt;AV$7,($H15+$J15)&gt;AV$7),"jaar",IF($H15=AV$7,"start",IF($H15+$J15=AV$7,"eind",""))))</f>
        <v/>
      </c>
      <c r="AW15" s="27" t="str">
        <f ca="1">IF(LEFT(AW$4,1)="R","",IF(AND($H15&lt;AW$7,($H15+$J15)&gt;AW$7),"jaar",IF($H15=AW$7,"start",IF($H15+$J15=AW$7,"eind",""))))</f>
        <v/>
      </c>
      <c r="AX15" s="27" t="str">
        <f ca="1">IF(LEFT(AX$4,1)="R","",IF(AND($H15&lt;AX$7,($H15+$J15)&gt;AX$7),"jaar",IF($H15=AX$7,"start",IF($H15+$J15=AX$7,"eind",""))))</f>
        <v/>
      </c>
      <c r="AY15" s="27" t="str">
        <f ca="1">IF(LEFT(AY$4,1)="R","",IF(AND($H15&lt;AY$7,($H15+$J15)&gt;AY$7),"jaar",IF($H15=AY$7,"start",IF($H15+$J15=AY$7,"eind",""))))</f>
        <v/>
      </c>
      <c r="BA15" s="99" t="str">
        <f t="shared" si="14"/>
        <v/>
      </c>
      <c r="BB15" s="99" t="str">
        <f t="shared" si="15"/>
        <v/>
      </c>
      <c r="BC15" s="28" t="str">
        <f t="shared" si="16"/>
        <v/>
      </c>
      <c r="BD15" s="28" t="str">
        <f t="shared" si="16"/>
        <v/>
      </c>
      <c r="BE15" s="28" t="str">
        <f t="shared" si="16"/>
        <v/>
      </c>
      <c r="BF15" s="28" t="str">
        <f t="shared" si="16"/>
        <v/>
      </c>
      <c r="BG15" s="28" t="str">
        <f t="shared" si="16"/>
        <v/>
      </c>
      <c r="BI15" s="99" t="str">
        <f t="shared" si="17"/>
        <v/>
      </c>
      <c r="BJ15" s="99" t="str">
        <f t="shared" si="18"/>
        <v/>
      </c>
      <c r="BK15" s="28" t="str">
        <f t="shared" ca="1" si="19"/>
        <v/>
      </c>
      <c r="BL15" s="28" t="str">
        <f t="shared" ca="1" si="19"/>
        <v/>
      </c>
      <c r="BM15" s="28" t="str">
        <f t="shared" ca="1" si="19"/>
        <v/>
      </c>
      <c r="BN15" s="28" t="str">
        <f t="shared" ca="1" si="19"/>
        <v/>
      </c>
      <c r="BO15" s="28" t="str">
        <f t="shared" ca="1" si="19"/>
        <v/>
      </c>
    </row>
    <row r="16" spans="2:67" s="29" customFormat="1" thickBot="1" x14ac:dyDescent="0.35">
      <c r="B16" s="48" t="s">
        <v>59</v>
      </c>
      <c r="E16" s="88">
        <f>SUM(E9:E15)</f>
        <v>1260</v>
      </c>
      <c r="F16" s="88">
        <f>SUM(F9:F15)</f>
        <v>130</v>
      </c>
      <c r="G16" s="88">
        <f>SUM(G9:G15)</f>
        <v>1130</v>
      </c>
      <c r="H16" s="88"/>
      <c r="I16" s="88"/>
      <c r="J16" s="88"/>
      <c r="K16" s="88">
        <f>SUM(K9:K15)</f>
        <v>402.33333333333331</v>
      </c>
      <c r="L16" s="89"/>
      <c r="M16" s="88">
        <f t="shared" ref="M16" si="25">SUM(M9:M15)</f>
        <v>0</v>
      </c>
      <c r="N16" s="88">
        <f t="shared" ref="N16" si="26">SUM(N9:N15)</f>
        <v>0</v>
      </c>
      <c r="O16" s="88">
        <f t="shared" ref="O16" ca="1" si="27">SUM(O9:O15)</f>
        <v>750</v>
      </c>
      <c r="P16" s="88">
        <f t="shared" ref="P16" ca="1" si="28">SUM(P9:P15)</f>
        <v>60</v>
      </c>
      <c r="Q16" s="88">
        <f t="shared" ref="Q16" ca="1" si="29">SUM(Q9:Q15)</f>
        <v>0</v>
      </c>
      <c r="R16" s="88">
        <f t="shared" ref="R16" ca="1" si="30">SUM(R9:R15)</f>
        <v>300</v>
      </c>
      <c r="S16" s="88">
        <f t="shared" ref="S16" ca="1" si="31">SUM(S9:S15)</f>
        <v>150</v>
      </c>
      <c r="T16" s="30"/>
      <c r="U16" s="31">
        <f t="shared" ref="U16" si="32">SUM(U9:U15)</f>
        <v>0</v>
      </c>
      <c r="V16" s="31">
        <f t="shared" ref="V16" si="33">SUM(V9:V15)</f>
        <v>0</v>
      </c>
      <c r="W16" s="31">
        <f t="shared" ref="W16" ca="1" si="34">SUM(W9:W15)</f>
        <v>750</v>
      </c>
      <c r="X16" s="31">
        <f t="shared" ref="X16" ca="1" si="35">SUM(X9:X15)</f>
        <v>60</v>
      </c>
      <c r="Y16" s="31">
        <f t="shared" ref="Y16" ca="1" si="36">SUM(Y9:Y15)</f>
        <v>0</v>
      </c>
      <c r="Z16" s="31">
        <f t="shared" ref="Z16" ca="1" si="37">SUM(Z9:Z15)</f>
        <v>300</v>
      </c>
      <c r="AA16" s="31">
        <f t="shared" ref="AA16" ca="1" si="38">SUM(AA9:AA15)</f>
        <v>150</v>
      </c>
      <c r="AB16" s="30"/>
      <c r="AC16" s="31">
        <f t="shared" ref="AC16:AI16" si="39">SUM(AC9:AC15)</f>
        <v>0</v>
      </c>
      <c r="AD16" s="31">
        <f t="shared" si="39"/>
        <v>0</v>
      </c>
      <c r="AE16" s="31">
        <f t="shared" ca="1" si="39"/>
        <v>320.83333333333331</v>
      </c>
      <c r="AF16" s="31">
        <f t="shared" ca="1" si="39"/>
        <v>358.88888888888891</v>
      </c>
      <c r="AG16" s="31">
        <f t="shared" ca="1" si="39"/>
        <v>42.5</v>
      </c>
      <c r="AH16" s="31">
        <f t="shared" ca="1" si="39"/>
        <v>24.333333333333336</v>
      </c>
      <c r="AI16" s="31">
        <f t="shared" ca="1" si="39"/>
        <v>41.194444444444443</v>
      </c>
      <c r="AJ16" s="30"/>
      <c r="AK16" s="31">
        <f t="shared" ref="AK16:AQ16" si="40">SUM(AK9:AK15)</f>
        <v>0</v>
      </c>
      <c r="AL16" s="31">
        <f t="shared" si="40"/>
        <v>0</v>
      </c>
      <c r="AM16" s="31">
        <f t="shared" ca="1" si="40"/>
        <v>0</v>
      </c>
      <c r="AN16" s="31">
        <f t="shared" ca="1" si="40"/>
        <v>0</v>
      </c>
      <c r="AO16" s="31">
        <f t="shared" ca="1" si="40"/>
        <v>50</v>
      </c>
      <c r="AP16" s="31">
        <f t="shared" ca="1" si="40"/>
        <v>0</v>
      </c>
      <c r="AQ16" s="31">
        <f t="shared" ca="1" si="40"/>
        <v>20</v>
      </c>
      <c r="AS16" s="48"/>
      <c r="AT16" s="48"/>
      <c r="AU16" s="48"/>
      <c r="AV16" s="48"/>
      <c r="AW16" s="48"/>
      <c r="AX16" s="48"/>
      <c r="AY16" s="48"/>
      <c r="BA16" s="31">
        <f>ROUND(SUM(BA9:BA15),0)</f>
        <v>0</v>
      </c>
      <c r="BB16" s="31">
        <f t="shared" ref="BB16:BG16" si="41">ROUND(SUM(BB9:BB15),0)</f>
        <v>0</v>
      </c>
      <c r="BC16" s="31">
        <f t="shared" ca="1" si="41"/>
        <v>0</v>
      </c>
      <c r="BD16" s="31">
        <f t="shared" ca="1" si="41"/>
        <v>0</v>
      </c>
      <c r="BE16" s="31">
        <f t="shared" ca="1" si="41"/>
        <v>0</v>
      </c>
      <c r="BF16" s="31">
        <f t="shared" ca="1" si="41"/>
        <v>0</v>
      </c>
      <c r="BG16" s="31">
        <f t="shared" ca="1" si="41"/>
        <v>0</v>
      </c>
      <c r="BI16" s="31">
        <f t="shared" ref="BI16:BO16" si="42">SUM(BI9:BI15)</f>
        <v>0</v>
      </c>
      <c r="BJ16" s="31">
        <f t="shared" si="42"/>
        <v>0</v>
      </c>
      <c r="BK16" s="31">
        <f t="shared" ca="1" si="42"/>
        <v>0</v>
      </c>
      <c r="BL16" s="31">
        <f t="shared" ca="1" si="42"/>
        <v>0</v>
      </c>
      <c r="BM16" s="31">
        <f t="shared" ca="1" si="42"/>
        <v>0</v>
      </c>
      <c r="BN16" s="31">
        <f t="shared" ca="1" si="42"/>
        <v>0</v>
      </c>
      <c r="BO16" s="31">
        <f t="shared" ca="1" si="42"/>
        <v>0</v>
      </c>
    </row>
    <row r="17" spans="2:67" s="27" customFormat="1" thickTop="1" x14ac:dyDescent="0.3">
      <c r="H17" s="47"/>
      <c r="M17" s="28"/>
      <c r="N17" s="28"/>
      <c r="O17" s="28"/>
      <c r="P17" s="28"/>
      <c r="Q17" s="28"/>
      <c r="R17" s="28"/>
      <c r="S17" s="28"/>
      <c r="U17" s="28"/>
      <c r="V17" s="28"/>
      <c r="W17" s="28"/>
      <c r="X17" s="28"/>
      <c r="Y17" s="28"/>
      <c r="Z17" s="28"/>
      <c r="AA17" s="28"/>
      <c r="AC17" s="28"/>
      <c r="AD17" s="28"/>
      <c r="AE17" s="28"/>
      <c r="AF17" s="28"/>
      <c r="AG17" s="28"/>
      <c r="AH17" s="28"/>
      <c r="AI17" s="28"/>
      <c r="AK17" s="28"/>
      <c r="AL17" s="28"/>
      <c r="AM17" s="28"/>
      <c r="AN17" s="28"/>
      <c r="AO17" s="28"/>
      <c r="AP17" s="28"/>
      <c r="AQ17" s="28"/>
      <c r="BA17" s="28"/>
      <c r="BB17" s="28"/>
      <c r="BC17" s="28"/>
      <c r="BD17" s="28"/>
      <c r="BE17" s="28"/>
      <c r="BF17" s="28"/>
      <c r="BG17" s="28"/>
      <c r="BI17" s="28"/>
      <c r="BJ17" s="28"/>
      <c r="BK17" s="28"/>
      <c r="BL17" s="28"/>
      <c r="BM17" s="28"/>
      <c r="BN17" s="28"/>
      <c r="BO17" s="28"/>
    </row>
    <row r="18" spans="2:67" s="27" customFormat="1" ht="13.8" x14ac:dyDescent="0.3">
      <c r="H18" s="47"/>
      <c r="M18" s="28"/>
      <c r="N18" s="28"/>
      <c r="O18" s="28"/>
      <c r="P18" s="28"/>
      <c r="Q18" s="28"/>
      <c r="R18" s="28"/>
      <c r="S18" s="28"/>
      <c r="U18" s="28"/>
      <c r="V18" s="28"/>
      <c r="W18" s="28"/>
      <c r="X18" s="28"/>
      <c r="Y18" s="28"/>
      <c r="Z18" s="28"/>
      <c r="AA18" s="28"/>
      <c r="AC18" s="28"/>
      <c r="AD18" s="28"/>
      <c r="AE18" s="28"/>
      <c r="AF18" s="28"/>
      <c r="AG18" s="28"/>
      <c r="AH18" s="28"/>
      <c r="AI18" s="28"/>
      <c r="AK18" s="28"/>
      <c r="AL18" s="28"/>
      <c r="AM18" s="28"/>
      <c r="AN18" s="28"/>
      <c r="AO18" s="28"/>
      <c r="AP18" s="28"/>
      <c r="AQ18" s="28"/>
      <c r="BA18" s="28"/>
      <c r="BB18" s="28"/>
      <c r="BC18" s="28"/>
      <c r="BD18" s="28"/>
      <c r="BE18" s="28"/>
      <c r="BF18" s="28"/>
      <c r="BG18" s="28"/>
      <c r="BI18" s="28"/>
      <c r="BJ18" s="28"/>
      <c r="BK18" s="28"/>
      <c r="BL18" s="28"/>
      <c r="BM18" s="28"/>
      <c r="BN18" s="28"/>
      <c r="BO18" s="28"/>
    </row>
    <row r="19" spans="2:67" s="27" customFormat="1" ht="13.8" x14ac:dyDescent="0.3">
      <c r="H19" s="47"/>
      <c r="M19" s="28"/>
      <c r="N19" s="28"/>
      <c r="O19" s="28"/>
      <c r="P19" s="28"/>
      <c r="Q19" s="28"/>
      <c r="R19" s="28"/>
      <c r="S19" s="28"/>
      <c r="U19" s="28"/>
      <c r="V19" s="28"/>
      <c r="W19" s="28"/>
      <c r="X19" s="28"/>
      <c r="Y19" s="28"/>
      <c r="Z19" s="28"/>
      <c r="AA19" s="28"/>
      <c r="AC19" s="28"/>
      <c r="AD19" s="28"/>
      <c r="AE19" s="28"/>
      <c r="AF19" s="28"/>
      <c r="AG19" s="28"/>
      <c r="AH19" s="28"/>
      <c r="AI19" s="28"/>
      <c r="AK19" s="28"/>
      <c r="AL19" s="28"/>
      <c r="AM19" s="28"/>
      <c r="AN19" s="28"/>
      <c r="AO19" s="28"/>
      <c r="AP19" s="28"/>
      <c r="AQ19" s="28"/>
      <c r="BA19" s="28"/>
      <c r="BB19" s="28"/>
      <c r="BC19" s="28"/>
      <c r="BD19" s="28"/>
      <c r="BE19" s="28"/>
      <c r="BF19" s="28"/>
      <c r="BG19" s="28"/>
      <c r="BI19" s="28"/>
      <c r="BJ19" s="28"/>
      <c r="BK19" s="28"/>
      <c r="BL19" s="28"/>
      <c r="BM19" s="28"/>
      <c r="BN19" s="28"/>
      <c r="BO19" s="28"/>
    </row>
    <row r="20" spans="2:67" s="27" customFormat="1" ht="13.8" x14ac:dyDescent="0.3">
      <c r="B20" s="66" t="s">
        <v>106</v>
      </c>
      <c r="H20" s="47"/>
      <c r="M20" s="28"/>
      <c r="N20" s="28"/>
      <c r="O20" s="28"/>
      <c r="P20" s="28"/>
      <c r="Q20" s="28"/>
      <c r="R20" s="28"/>
      <c r="S20" s="28"/>
      <c r="U20" s="28"/>
      <c r="V20" s="28"/>
      <c r="W20" s="28"/>
      <c r="X20" s="28"/>
      <c r="Y20" s="28"/>
      <c r="Z20" s="28"/>
      <c r="AA20" s="28"/>
      <c r="AC20" s="28"/>
      <c r="AD20" s="28"/>
      <c r="AE20" s="28"/>
      <c r="AF20" s="28"/>
      <c r="AG20" s="28"/>
      <c r="AH20" s="28"/>
      <c r="AI20" s="28"/>
      <c r="AK20" s="28"/>
      <c r="AL20" s="28"/>
      <c r="AM20" s="28"/>
      <c r="AN20" s="28"/>
      <c r="AO20" s="28"/>
      <c r="AP20" s="28"/>
      <c r="AQ20" s="28"/>
      <c r="BA20" s="28"/>
      <c r="BB20" s="28"/>
      <c r="BC20" s="28"/>
      <c r="BD20" s="28"/>
      <c r="BE20" s="28"/>
      <c r="BF20" s="28"/>
      <c r="BG20" s="28"/>
      <c r="BI20" s="28"/>
      <c r="BJ20" s="28"/>
      <c r="BK20" s="28"/>
      <c r="BL20" s="28"/>
      <c r="BM20" s="28"/>
      <c r="BN20" s="28"/>
      <c r="BO20" s="28"/>
    </row>
    <row r="21" spans="2:67" s="27" customFormat="1" ht="13.8" x14ac:dyDescent="0.3">
      <c r="B21" s="27" t="s">
        <v>122</v>
      </c>
      <c r="H21" s="47"/>
      <c r="M21" s="28"/>
      <c r="N21" s="28"/>
      <c r="O21" s="28"/>
      <c r="P21" s="28"/>
      <c r="Q21" s="28"/>
      <c r="R21" s="28"/>
      <c r="S21" s="28"/>
      <c r="U21" s="28"/>
      <c r="V21" s="28"/>
      <c r="W21" s="28"/>
      <c r="X21" s="28"/>
      <c r="Y21" s="28"/>
      <c r="Z21" s="28"/>
      <c r="AA21" s="28"/>
      <c r="AC21" s="28"/>
      <c r="AD21" s="28"/>
      <c r="AE21" s="28"/>
      <c r="AF21" s="28"/>
      <c r="AG21" s="28"/>
      <c r="AH21" s="28"/>
      <c r="AI21" s="28"/>
      <c r="AK21" s="28"/>
      <c r="AL21" s="28"/>
      <c r="AM21" s="28"/>
      <c r="AN21" s="28"/>
      <c r="AO21" s="28"/>
      <c r="AP21" s="28"/>
      <c r="AQ21" s="28"/>
      <c r="BA21" s="28"/>
      <c r="BB21" s="28"/>
      <c r="BC21" s="28"/>
      <c r="BD21" s="28"/>
      <c r="BE21" s="28"/>
      <c r="BF21" s="28"/>
      <c r="BG21" s="28"/>
      <c r="BI21" s="28"/>
      <c r="BJ21" s="28"/>
      <c r="BK21" s="28"/>
      <c r="BL21" s="28"/>
      <c r="BM21" s="28"/>
      <c r="BN21" s="28"/>
      <c r="BO21" s="28"/>
    </row>
    <row r="22" spans="2:67" s="27" customFormat="1" ht="13.8" x14ac:dyDescent="0.3">
      <c r="B22" s="27" t="s">
        <v>125</v>
      </c>
      <c r="H22" s="47"/>
      <c r="M22" s="28"/>
      <c r="N22" s="28"/>
      <c r="O22" s="28"/>
      <c r="P22" s="28"/>
      <c r="Q22" s="28"/>
      <c r="R22" s="28"/>
      <c r="S22" s="28"/>
      <c r="U22" s="28"/>
      <c r="V22" s="28"/>
      <c r="W22" s="28"/>
      <c r="X22" s="28"/>
      <c r="Y22" s="28"/>
      <c r="Z22" s="28"/>
      <c r="AA22" s="28"/>
      <c r="AC22" s="28"/>
      <c r="AD22" s="28"/>
      <c r="AE22" s="28"/>
      <c r="AF22" s="28"/>
      <c r="AG22" s="28"/>
      <c r="AH22" s="28"/>
      <c r="AI22" s="28"/>
      <c r="AK22" s="28"/>
      <c r="AL22" s="28"/>
      <c r="AM22" s="28"/>
      <c r="AN22" s="28"/>
      <c r="AO22" s="28"/>
      <c r="AP22" s="28"/>
      <c r="AQ22" s="28"/>
      <c r="BA22" s="28"/>
      <c r="BB22" s="28"/>
      <c r="BC22" s="28"/>
      <c r="BD22" s="28"/>
      <c r="BE22" s="28"/>
      <c r="BF22" s="28"/>
      <c r="BG22" s="28"/>
      <c r="BI22" s="28"/>
      <c r="BJ22" s="28"/>
      <c r="BK22" s="28"/>
      <c r="BL22" s="28"/>
      <c r="BM22" s="28"/>
      <c r="BN22" s="28"/>
      <c r="BO22" s="28"/>
    </row>
    <row r="23" spans="2:67" s="27" customFormat="1" ht="13.8" x14ac:dyDescent="0.3">
      <c r="B23" s="27" t="s">
        <v>108</v>
      </c>
      <c r="H23" s="47"/>
      <c r="M23" s="28"/>
      <c r="N23" s="28"/>
      <c r="O23" s="28"/>
      <c r="P23" s="28"/>
      <c r="Q23" s="28"/>
      <c r="R23" s="28"/>
      <c r="S23" s="28"/>
      <c r="U23" s="28"/>
      <c r="V23" s="28"/>
      <c r="W23" s="28"/>
      <c r="X23" s="28"/>
      <c r="Y23" s="28"/>
      <c r="Z23" s="28"/>
      <c r="AA23" s="28"/>
      <c r="AC23" s="28"/>
      <c r="AD23" s="28"/>
      <c r="AE23" s="28"/>
      <c r="AF23" s="28"/>
      <c r="AG23" s="28"/>
      <c r="AH23" s="28"/>
      <c r="AI23" s="28"/>
      <c r="AK23" s="28"/>
      <c r="AL23" s="28"/>
      <c r="AM23" s="28"/>
      <c r="AN23" s="28"/>
      <c r="AO23" s="28"/>
      <c r="AP23" s="28"/>
      <c r="AQ23" s="28"/>
      <c r="BA23" s="28"/>
      <c r="BB23" s="28"/>
      <c r="BC23" s="28"/>
      <c r="BD23" s="28"/>
      <c r="BE23" s="28"/>
      <c r="BF23" s="28"/>
      <c r="BG23" s="28"/>
      <c r="BI23" s="28"/>
      <c r="BJ23" s="28"/>
      <c r="BK23" s="28"/>
      <c r="BL23" s="28"/>
      <c r="BM23" s="28"/>
      <c r="BN23" s="28"/>
      <c r="BO23" s="28"/>
    </row>
    <row r="24" spans="2:67" s="27" customFormat="1" ht="13.8" x14ac:dyDescent="0.3">
      <c r="B24" s="27" t="s">
        <v>109</v>
      </c>
      <c r="H24" s="47"/>
      <c r="M24" s="28"/>
      <c r="N24" s="28"/>
      <c r="O24" s="28"/>
      <c r="P24" s="28"/>
      <c r="Q24" s="28"/>
      <c r="R24" s="28"/>
      <c r="S24" s="28"/>
      <c r="U24" s="28"/>
      <c r="V24" s="28"/>
      <c r="W24" s="28"/>
      <c r="X24" s="28"/>
      <c r="Y24" s="28"/>
      <c r="Z24" s="28"/>
      <c r="AA24" s="28"/>
      <c r="AC24" s="28"/>
      <c r="AD24" s="28"/>
      <c r="AE24" s="28"/>
      <c r="AF24" s="28"/>
      <c r="AG24" s="28"/>
      <c r="AH24" s="28"/>
      <c r="AI24" s="28"/>
      <c r="AK24" s="28"/>
      <c r="AL24" s="28"/>
      <c r="AM24" s="28"/>
      <c r="AN24" s="28"/>
      <c r="AO24" s="28"/>
      <c r="AP24" s="28"/>
      <c r="AQ24" s="28"/>
      <c r="BA24" s="28"/>
      <c r="BB24" s="28"/>
      <c r="BC24" s="28"/>
      <c r="BD24" s="28"/>
      <c r="BE24" s="28"/>
      <c r="BF24" s="28"/>
      <c r="BG24" s="28"/>
      <c r="BI24" s="28"/>
      <c r="BJ24" s="28"/>
      <c r="BK24" s="28"/>
      <c r="BL24" s="28"/>
      <c r="BM24" s="28"/>
      <c r="BN24" s="28"/>
      <c r="BO24" s="28"/>
    </row>
    <row r="25" spans="2:67" s="27" customFormat="1" ht="13.8" x14ac:dyDescent="0.3">
      <c r="B25" s="27" t="s">
        <v>110</v>
      </c>
      <c r="H25" s="47"/>
      <c r="M25" s="28"/>
      <c r="N25" s="28"/>
      <c r="O25" s="28"/>
      <c r="P25" s="28"/>
      <c r="Q25" s="28"/>
      <c r="R25" s="28"/>
      <c r="S25" s="28"/>
      <c r="U25" s="28"/>
      <c r="V25" s="28"/>
      <c r="W25" s="28"/>
      <c r="X25" s="28"/>
      <c r="Y25" s="28"/>
      <c r="Z25" s="28"/>
      <c r="AA25" s="28"/>
      <c r="AC25" s="28"/>
      <c r="AD25" s="28"/>
      <c r="AE25" s="28"/>
      <c r="AF25" s="28"/>
      <c r="AG25" s="28"/>
      <c r="AH25" s="28"/>
      <c r="AI25" s="28"/>
      <c r="AK25" s="28"/>
      <c r="AL25" s="28"/>
      <c r="AM25" s="28"/>
      <c r="AN25" s="28"/>
      <c r="AO25" s="28"/>
      <c r="AP25" s="28"/>
      <c r="AQ25" s="28"/>
      <c r="BA25" s="28"/>
      <c r="BB25" s="28"/>
      <c r="BC25" s="28"/>
      <c r="BD25" s="28"/>
      <c r="BE25" s="28"/>
      <c r="BF25" s="28"/>
      <c r="BG25" s="28"/>
      <c r="BI25" s="28"/>
      <c r="BJ25" s="28"/>
      <c r="BK25" s="28"/>
      <c r="BL25" s="28"/>
      <c r="BM25" s="28"/>
      <c r="BN25" s="28"/>
      <c r="BO25" s="28"/>
    </row>
    <row r="26" spans="2:67" s="27" customFormat="1" ht="13.8" x14ac:dyDescent="0.3">
      <c r="B26" s="27" t="s">
        <v>111</v>
      </c>
      <c r="H26" s="47"/>
      <c r="M26" s="28"/>
      <c r="N26" s="28"/>
      <c r="O26" s="28"/>
      <c r="P26" s="28"/>
      <c r="Q26" s="28"/>
      <c r="R26" s="28"/>
      <c r="S26" s="28"/>
      <c r="U26" s="28"/>
      <c r="V26" s="28"/>
      <c r="W26" s="28"/>
      <c r="X26" s="28"/>
      <c r="Y26" s="28"/>
      <c r="Z26" s="28"/>
      <c r="AA26" s="28"/>
      <c r="AC26" s="28"/>
      <c r="AD26" s="28"/>
      <c r="AE26" s="28"/>
      <c r="AF26" s="28"/>
      <c r="AG26" s="28"/>
      <c r="AH26" s="28"/>
      <c r="AI26" s="28"/>
      <c r="AK26" s="28"/>
      <c r="AL26" s="28"/>
      <c r="AM26" s="28"/>
      <c r="AN26" s="28"/>
      <c r="AO26" s="28"/>
      <c r="AP26" s="28"/>
      <c r="AQ26" s="28"/>
      <c r="BA26" s="28"/>
      <c r="BB26" s="28"/>
      <c r="BC26" s="28"/>
      <c r="BD26" s="28"/>
      <c r="BE26" s="28"/>
      <c r="BF26" s="28"/>
      <c r="BG26" s="28"/>
      <c r="BI26" s="28"/>
      <c r="BJ26" s="28"/>
      <c r="BK26" s="28"/>
      <c r="BL26" s="28"/>
      <c r="BM26" s="28"/>
      <c r="BN26" s="28"/>
      <c r="BO26" s="28"/>
    </row>
    <row r="27" spans="2:67" s="27" customFormat="1" ht="13.8" x14ac:dyDescent="0.3">
      <c r="B27" s="27" t="s">
        <v>107</v>
      </c>
      <c r="H27" s="47"/>
      <c r="M27" s="28"/>
      <c r="N27" s="28"/>
      <c r="O27" s="28"/>
      <c r="P27" s="28"/>
      <c r="Q27" s="28"/>
      <c r="R27" s="28"/>
      <c r="S27" s="28"/>
      <c r="U27" s="28"/>
      <c r="V27" s="28"/>
      <c r="W27" s="28"/>
      <c r="X27" s="28"/>
      <c r="Y27" s="28"/>
      <c r="Z27" s="28"/>
      <c r="AA27" s="28"/>
      <c r="AC27" s="28"/>
      <c r="AD27" s="28"/>
      <c r="AE27" s="28"/>
      <c r="AF27" s="28"/>
      <c r="AG27" s="28"/>
      <c r="AH27" s="28"/>
      <c r="AI27" s="28"/>
      <c r="AK27" s="28"/>
      <c r="AL27" s="28"/>
      <c r="AM27" s="28"/>
      <c r="AN27" s="28"/>
      <c r="AO27" s="28"/>
      <c r="AP27" s="28"/>
      <c r="AQ27" s="28"/>
      <c r="BA27" s="28"/>
      <c r="BB27" s="28"/>
      <c r="BC27" s="28"/>
      <c r="BD27" s="28"/>
      <c r="BE27" s="28"/>
      <c r="BF27" s="28"/>
      <c r="BG27" s="28"/>
      <c r="BI27" s="28"/>
      <c r="BJ27" s="28"/>
      <c r="BK27" s="28"/>
      <c r="BL27" s="28"/>
      <c r="BM27" s="28"/>
      <c r="BN27" s="28"/>
      <c r="BO27" s="28"/>
    </row>
    <row r="28" spans="2:67" s="27" customFormat="1" ht="13.8" x14ac:dyDescent="0.3">
      <c r="B28" s="27" t="s">
        <v>112</v>
      </c>
      <c r="H28" s="47"/>
      <c r="M28" s="28"/>
      <c r="N28" s="28"/>
      <c r="O28" s="28"/>
      <c r="P28" s="28"/>
      <c r="Q28" s="28"/>
      <c r="R28" s="28"/>
      <c r="S28" s="28"/>
      <c r="U28" s="28"/>
      <c r="V28" s="28"/>
      <c r="W28" s="28"/>
      <c r="X28" s="28"/>
      <c r="Y28" s="28"/>
      <c r="Z28" s="28"/>
      <c r="AA28" s="28"/>
      <c r="AC28" s="28"/>
      <c r="AD28" s="28"/>
      <c r="AE28" s="28"/>
      <c r="AF28" s="28"/>
      <c r="AG28" s="28"/>
      <c r="AH28" s="28"/>
      <c r="AI28" s="28"/>
      <c r="AK28" s="28"/>
      <c r="AL28" s="28"/>
      <c r="AM28" s="28"/>
      <c r="AN28" s="28"/>
      <c r="AO28" s="28"/>
      <c r="AP28" s="28"/>
      <c r="AQ28" s="28"/>
      <c r="BA28" s="28"/>
      <c r="BB28" s="28"/>
      <c r="BC28" s="28"/>
      <c r="BD28" s="28"/>
      <c r="BE28" s="28"/>
      <c r="BF28" s="28"/>
      <c r="BG28" s="28"/>
      <c r="BI28" s="28"/>
      <c r="BJ28" s="28"/>
      <c r="BK28" s="28"/>
      <c r="BL28" s="28"/>
      <c r="BM28" s="28"/>
      <c r="BN28" s="28"/>
      <c r="BO28" s="28"/>
    </row>
    <row r="29" spans="2:67" s="27" customFormat="1" ht="13.8" x14ac:dyDescent="0.3">
      <c r="B29" s="27" t="s">
        <v>113</v>
      </c>
      <c r="H29" s="47"/>
      <c r="M29" s="28"/>
      <c r="N29" s="28"/>
      <c r="O29" s="28"/>
      <c r="P29" s="28"/>
      <c r="Q29" s="28"/>
      <c r="R29" s="28"/>
      <c r="S29" s="28"/>
      <c r="U29" s="28"/>
      <c r="V29" s="28"/>
      <c r="W29" s="28"/>
      <c r="X29" s="28"/>
      <c r="Y29" s="28"/>
      <c r="Z29" s="28"/>
      <c r="AA29" s="28"/>
      <c r="AC29" s="28"/>
      <c r="AD29" s="28"/>
      <c r="AE29" s="28"/>
      <c r="AF29" s="28"/>
      <c r="AG29" s="28"/>
      <c r="AH29" s="28"/>
      <c r="AI29" s="28"/>
      <c r="AK29" s="28"/>
      <c r="AL29" s="28"/>
      <c r="AM29" s="28"/>
      <c r="AN29" s="28"/>
      <c r="AO29" s="28"/>
      <c r="AP29" s="28"/>
      <c r="AQ29" s="28"/>
      <c r="BA29" s="28"/>
      <c r="BB29" s="28"/>
      <c r="BC29" s="28"/>
      <c r="BD29" s="28"/>
      <c r="BE29" s="28"/>
      <c r="BF29" s="28"/>
      <c r="BG29" s="28"/>
      <c r="BI29" s="28"/>
      <c r="BJ29" s="28"/>
      <c r="BK29" s="28"/>
      <c r="BL29" s="28"/>
      <c r="BM29" s="28"/>
      <c r="BN29" s="28"/>
      <c r="BO29" s="28"/>
    </row>
    <row r="30" spans="2:67" s="27" customFormat="1" ht="13.8" x14ac:dyDescent="0.3">
      <c r="B30" s="27" t="s">
        <v>123</v>
      </c>
      <c r="H30" s="47"/>
      <c r="M30" s="28"/>
      <c r="N30" s="28"/>
      <c r="O30" s="28"/>
      <c r="P30" s="28"/>
      <c r="Q30" s="28"/>
      <c r="R30" s="28"/>
      <c r="S30" s="28"/>
      <c r="U30" s="28"/>
      <c r="V30" s="28"/>
      <c r="W30" s="28"/>
      <c r="X30" s="28"/>
      <c r="Y30" s="28"/>
      <c r="Z30" s="28"/>
      <c r="AA30" s="28"/>
      <c r="AC30" s="28"/>
      <c r="AD30" s="28"/>
      <c r="AE30" s="28"/>
      <c r="AF30" s="28"/>
      <c r="AG30" s="28"/>
      <c r="AH30" s="28"/>
      <c r="AI30" s="28"/>
      <c r="AK30" s="28"/>
      <c r="AL30" s="28"/>
      <c r="AM30" s="28"/>
      <c r="AN30" s="28"/>
      <c r="AO30" s="28"/>
      <c r="AP30" s="28"/>
      <c r="AQ30" s="28"/>
      <c r="BA30" s="28"/>
      <c r="BB30" s="28"/>
      <c r="BC30" s="28"/>
      <c r="BD30" s="28"/>
      <c r="BE30" s="28"/>
      <c r="BF30" s="28"/>
      <c r="BG30" s="28"/>
      <c r="BI30" s="28"/>
      <c r="BJ30" s="28"/>
      <c r="BK30" s="28"/>
      <c r="BL30" s="28"/>
      <c r="BM30" s="28"/>
      <c r="BN30" s="28"/>
      <c r="BO30" s="28"/>
    </row>
    <row r="31" spans="2:67" s="27" customFormat="1" ht="13.8" x14ac:dyDescent="0.3">
      <c r="B31" s="27" t="s">
        <v>124</v>
      </c>
      <c r="H31" s="47"/>
      <c r="M31" s="28"/>
      <c r="N31" s="28"/>
      <c r="O31" s="28"/>
      <c r="P31" s="28"/>
      <c r="Q31" s="28"/>
      <c r="R31" s="28"/>
      <c r="S31" s="28"/>
      <c r="U31" s="28"/>
      <c r="V31" s="28"/>
      <c r="W31" s="28"/>
      <c r="X31" s="28"/>
      <c r="Y31" s="28"/>
      <c r="Z31" s="28"/>
      <c r="AA31" s="28"/>
      <c r="AC31" s="28"/>
      <c r="AD31" s="28"/>
      <c r="AE31" s="28"/>
      <c r="AF31" s="28"/>
      <c r="AG31" s="28"/>
      <c r="AH31" s="28"/>
      <c r="AI31" s="28"/>
      <c r="AK31" s="28"/>
      <c r="AL31" s="28"/>
      <c r="AM31" s="28"/>
      <c r="AN31" s="28"/>
      <c r="AO31" s="28"/>
      <c r="AP31" s="28"/>
      <c r="AQ31" s="28"/>
      <c r="BA31" s="28"/>
      <c r="BB31" s="28"/>
      <c r="BC31" s="28"/>
      <c r="BD31" s="28"/>
      <c r="BE31" s="28"/>
      <c r="BF31" s="28"/>
      <c r="BG31" s="28"/>
      <c r="BI31" s="28"/>
      <c r="BJ31" s="28"/>
      <c r="BK31" s="28"/>
      <c r="BL31" s="28"/>
      <c r="BM31" s="28"/>
      <c r="BN31" s="28"/>
      <c r="BO31" s="28"/>
    </row>
    <row r="32" spans="2:67" s="27" customFormat="1" ht="13.8" x14ac:dyDescent="0.3">
      <c r="H32" s="47"/>
      <c r="M32" s="28"/>
      <c r="N32" s="28"/>
      <c r="O32" s="28"/>
      <c r="P32" s="28"/>
      <c r="Q32" s="28"/>
      <c r="R32" s="28"/>
      <c r="S32" s="28"/>
      <c r="U32" s="28"/>
      <c r="V32" s="28"/>
      <c r="W32" s="28"/>
      <c r="X32" s="28"/>
      <c r="Y32" s="28"/>
      <c r="Z32" s="28"/>
      <c r="AA32" s="28"/>
      <c r="AC32" s="28"/>
      <c r="AD32" s="28"/>
      <c r="AE32" s="28"/>
      <c r="AF32" s="28"/>
      <c r="AG32" s="28"/>
      <c r="AH32" s="28"/>
      <c r="AI32" s="28"/>
      <c r="AK32" s="28"/>
      <c r="AL32" s="28"/>
      <c r="AM32" s="28"/>
      <c r="AN32" s="28"/>
      <c r="AO32" s="28"/>
      <c r="AP32" s="28"/>
      <c r="AQ32" s="28"/>
      <c r="BA32" s="28"/>
      <c r="BB32" s="28"/>
      <c r="BC32" s="28"/>
      <c r="BD32" s="28"/>
      <c r="BE32" s="28"/>
      <c r="BF32" s="28"/>
      <c r="BG32" s="28"/>
      <c r="BI32" s="28"/>
      <c r="BJ32" s="28"/>
      <c r="BK32" s="28"/>
      <c r="BL32" s="28"/>
      <c r="BM32" s="28"/>
      <c r="BN32" s="28"/>
      <c r="BO32" s="28"/>
    </row>
    <row r="33" spans="2:67" s="27" customFormat="1" ht="13.8" x14ac:dyDescent="0.3">
      <c r="B33" s="66" t="s">
        <v>121</v>
      </c>
      <c r="H33" s="47"/>
      <c r="M33" s="28"/>
      <c r="N33" s="28"/>
      <c r="O33" s="28"/>
      <c r="P33" s="28"/>
      <c r="Q33" s="28"/>
      <c r="R33" s="28"/>
      <c r="S33" s="28"/>
      <c r="U33" s="28"/>
      <c r="V33" s="28"/>
      <c r="W33" s="28"/>
      <c r="X33" s="28"/>
      <c r="Y33" s="28"/>
      <c r="Z33" s="28"/>
      <c r="AA33" s="28"/>
      <c r="AC33" s="28"/>
      <c r="AD33" s="28"/>
      <c r="AE33" s="28"/>
      <c r="AF33" s="28"/>
      <c r="AG33" s="28"/>
      <c r="AH33" s="28"/>
      <c r="AI33" s="28"/>
      <c r="AK33" s="28"/>
      <c r="AL33" s="28"/>
      <c r="AM33" s="28"/>
      <c r="AN33" s="28"/>
      <c r="AO33" s="28"/>
      <c r="AP33" s="28"/>
      <c r="AQ33" s="28"/>
      <c r="BA33" s="28"/>
      <c r="BB33" s="28"/>
      <c r="BC33" s="28"/>
      <c r="BD33" s="28"/>
      <c r="BE33" s="28"/>
      <c r="BF33" s="28"/>
      <c r="BG33" s="28"/>
      <c r="BI33" s="28"/>
      <c r="BJ33" s="28"/>
      <c r="BK33" s="28"/>
      <c r="BL33" s="28"/>
      <c r="BM33" s="28"/>
      <c r="BN33" s="28"/>
      <c r="BO33" s="28"/>
    </row>
    <row r="34" spans="2:67" s="27" customFormat="1" ht="13.8" x14ac:dyDescent="0.3">
      <c r="B34" s="27" t="s">
        <v>114</v>
      </c>
      <c r="H34" s="47"/>
      <c r="M34" s="28"/>
      <c r="N34" s="28"/>
      <c r="O34" s="28"/>
      <c r="P34" s="28"/>
      <c r="Q34" s="28"/>
      <c r="R34" s="28"/>
      <c r="S34" s="28"/>
      <c r="U34" s="28"/>
      <c r="V34" s="28"/>
      <c r="W34" s="28"/>
      <c r="X34" s="28"/>
      <c r="Y34" s="28"/>
      <c r="Z34" s="28"/>
      <c r="AA34" s="28"/>
      <c r="AC34" s="28"/>
      <c r="AD34" s="28"/>
      <c r="AE34" s="28"/>
      <c r="AF34" s="28"/>
      <c r="AG34" s="28"/>
      <c r="AH34" s="28"/>
      <c r="AI34" s="28"/>
      <c r="AK34" s="28"/>
      <c r="AL34" s="28"/>
      <c r="AM34" s="28"/>
      <c r="AN34" s="28"/>
      <c r="AO34" s="28"/>
      <c r="AP34" s="28"/>
      <c r="AQ34" s="28"/>
      <c r="BA34" s="28"/>
      <c r="BB34" s="28"/>
      <c r="BC34" s="28"/>
      <c r="BD34" s="28"/>
      <c r="BE34" s="28"/>
      <c r="BF34" s="28"/>
      <c r="BG34" s="28"/>
      <c r="BI34" s="28"/>
      <c r="BJ34" s="28"/>
      <c r="BK34" s="28"/>
      <c r="BL34" s="28"/>
      <c r="BM34" s="28"/>
      <c r="BN34" s="28"/>
      <c r="BO34" s="28"/>
    </row>
    <row r="35" spans="2:67" s="27" customFormat="1" ht="13.8" x14ac:dyDescent="0.3">
      <c r="B35" s="27" t="s">
        <v>132</v>
      </c>
      <c r="H35" s="47"/>
      <c r="M35" s="28"/>
      <c r="N35" s="28"/>
      <c r="O35" s="28"/>
      <c r="P35" s="28"/>
      <c r="Q35" s="28"/>
      <c r="R35" s="28"/>
      <c r="S35" s="28"/>
      <c r="U35" s="28"/>
      <c r="V35" s="28"/>
      <c r="W35" s="28"/>
      <c r="X35" s="28"/>
      <c r="Y35" s="28"/>
      <c r="Z35" s="28"/>
      <c r="AA35" s="28"/>
      <c r="AC35" s="28"/>
      <c r="AD35" s="28"/>
      <c r="AE35" s="28"/>
      <c r="AF35" s="28"/>
      <c r="AG35" s="28"/>
      <c r="AH35" s="28"/>
      <c r="AI35" s="28"/>
      <c r="AK35" s="28"/>
      <c r="AL35" s="28"/>
      <c r="AM35" s="28"/>
      <c r="AN35" s="28"/>
      <c r="AO35" s="28"/>
      <c r="AP35" s="28"/>
      <c r="AQ35" s="28"/>
      <c r="BA35" s="28"/>
      <c r="BB35" s="28"/>
      <c r="BC35" s="28"/>
      <c r="BD35" s="28"/>
      <c r="BE35" s="28"/>
      <c r="BF35" s="28"/>
      <c r="BG35" s="28"/>
      <c r="BI35" s="28"/>
      <c r="BJ35" s="28"/>
      <c r="BK35" s="28"/>
      <c r="BL35" s="28"/>
      <c r="BM35" s="28"/>
      <c r="BN35" s="28"/>
      <c r="BO35" s="28"/>
    </row>
    <row r="36" spans="2:67" s="27" customFormat="1" ht="13.8" x14ac:dyDescent="0.3">
      <c r="B36" s="27" t="s">
        <v>115</v>
      </c>
      <c r="H36" s="47"/>
      <c r="M36" s="28"/>
      <c r="N36" s="28"/>
      <c r="O36" s="28"/>
      <c r="P36" s="28"/>
      <c r="Q36" s="28"/>
      <c r="R36" s="28"/>
      <c r="S36" s="28"/>
      <c r="U36" s="28"/>
      <c r="V36" s="28"/>
      <c r="W36" s="28"/>
      <c r="X36" s="28"/>
      <c r="Y36" s="28"/>
      <c r="Z36" s="28"/>
      <c r="AA36" s="28"/>
      <c r="AC36" s="28"/>
      <c r="AD36" s="28"/>
      <c r="AE36" s="28"/>
      <c r="AF36" s="28"/>
      <c r="AG36" s="28"/>
      <c r="AH36" s="28"/>
      <c r="AI36" s="28"/>
      <c r="AK36" s="28"/>
      <c r="AL36" s="28"/>
      <c r="AM36" s="28"/>
      <c r="AN36" s="28"/>
      <c r="AO36" s="28"/>
      <c r="AP36" s="28"/>
      <c r="AQ36" s="28"/>
      <c r="BA36" s="28"/>
      <c r="BB36" s="28"/>
      <c r="BC36" s="28"/>
      <c r="BD36" s="28"/>
      <c r="BE36" s="28"/>
      <c r="BF36" s="28"/>
      <c r="BG36" s="28"/>
      <c r="BI36" s="28"/>
      <c r="BJ36" s="28"/>
      <c r="BK36" s="28"/>
      <c r="BL36" s="28"/>
      <c r="BM36" s="28"/>
      <c r="BN36" s="28"/>
      <c r="BO36" s="28"/>
    </row>
    <row r="37" spans="2:67" s="27" customFormat="1" ht="13.8" x14ac:dyDescent="0.3">
      <c r="B37" s="27" t="s">
        <v>116</v>
      </c>
      <c r="H37" s="47"/>
      <c r="M37" s="28"/>
      <c r="N37" s="28"/>
      <c r="O37" s="28"/>
      <c r="P37" s="28"/>
      <c r="Q37" s="28"/>
      <c r="R37" s="28"/>
      <c r="S37" s="28"/>
      <c r="U37" s="28"/>
      <c r="V37" s="28"/>
      <c r="W37" s="28"/>
      <c r="X37" s="28"/>
      <c r="Y37" s="28"/>
      <c r="Z37" s="28"/>
      <c r="AA37" s="28"/>
      <c r="AC37" s="28"/>
      <c r="AD37" s="28"/>
      <c r="AE37" s="28"/>
      <c r="AF37" s="28"/>
      <c r="AG37" s="28"/>
      <c r="AH37" s="28"/>
      <c r="AI37" s="28"/>
      <c r="AK37" s="28"/>
      <c r="AL37" s="28"/>
      <c r="AM37" s="28"/>
      <c r="AN37" s="28"/>
      <c r="AO37" s="28"/>
      <c r="AP37" s="28"/>
      <c r="AQ37" s="28"/>
      <c r="BA37" s="28"/>
      <c r="BB37" s="28"/>
      <c r="BC37" s="28"/>
      <c r="BD37" s="28"/>
      <c r="BE37" s="28"/>
      <c r="BF37" s="28"/>
      <c r="BG37" s="28"/>
      <c r="BI37" s="28"/>
      <c r="BJ37" s="28"/>
      <c r="BK37" s="28"/>
      <c r="BL37" s="28"/>
      <c r="BM37" s="28"/>
      <c r="BN37" s="28"/>
      <c r="BO37" s="28"/>
    </row>
    <row r="38" spans="2:67" s="27" customFormat="1" ht="13.8" x14ac:dyDescent="0.3">
      <c r="B38" s="27" t="s">
        <v>117</v>
      </c>
      <c r="H38" s="47"/>
      <c r="M38" s="28"/>
      <c r="N38" s="28"/>
      <c r="O38" s="28"/>
      <c r="P38" s="28"/>
      <c r="Q38" s="28"/>
      <c r="R38" s="28"/>
      <c r="S38" s="28"/>
      <c r="U38" s="28"/>
      <c r="V38" s="28"/>
      <c r="W38" s="28"/>
      <c r="X38" s="28"/>
      <c r="Y38" s="28"/>
      <c r="Z38" s="28"/>
      <c r="AA38" s="28"/>
      <c r="AC38" s="28"/>
      <c r="AD38" s="28"/>
      <c r="AE38" s="28"/>
      <c r="AF38" s="28"/>
      <c r="AG38" s="28"/>
      <c r="AH38" s="28"/>
      <c r="AI38" s="28"/>
      <c r="AK38" s="28"/>
      <c r="AL38" s="28"/>
      <c r="AM38" s="28"/>
      <c r="AN38" s="28"/>
      <c r="AO38" s="28"/>
      <c r="AP38" s="28"/>
      <c r="AQ38" s="28"/>
      <c r="BA38" s="28"/>
      <c r="BB38" s="28"/>
      <c r="BC38" s="28"/>
      <c r="BD38" s="28"/>
      <c r="BE38" s="28"/>
      <c r="BF38" s="28"/>
      <c r="BG38" s="28"/>
      <c r="BI38" s="28"/>
      <c r="BJ38" s="28"/>
      <c r="BK38" s="28"/>
      <c r="BL38" s="28"/>
      <c r="BM38" s="28"/>
      <c r="BN38" s="28"/>
      <c r="BO38" s="28"/>
    </row>
    <row r="39" spans="2:67" s="27" customFormat="1" ht="13.8" x14ac:dyDescent="0.3">
      <c r="B39" s="27" t="s">
        <v>118</v>
      </c>
      <c r="H39" s="47"/>
      <c r="M39" s="28"/>
      <c r="N39" s="28"/>
      <c r="O39" s="28"/>
      <c r="P39" s="28"/>
      <c r="Q39" s="28"/>
      <c r="R39" s="28"/>
      <c r="S39" s="28"/>
      <c r="U39" s="28"/>
      <c r="V39" s="28"/>
      <c r="W39" s="28"/>
      <c r="X39" s="28"/>
      <c r="Y39" s="28"/>
      <c r="Z39" s="28"/>
      <c r="AA39" s="28"/>
      <c r="AC39" s="28"/>
      <c r="AD39" s="28"/>
      <c r="AE39" s="28"/>
      <c r="AF39" s="28"/>
      <c r="AG39" s="28"/>
      <c r="AH39" s="28"/>
      <c r="AI39" s="28"/>
      <c r="AK39" s="28"/>
      <c r="AL39" s="28"/>
      <c r="AM39" s="28"/>
      <c r="AN39" s="28"/>
      <c r="AO39" s="28"/>
      <c r="AP39" s="28"/>
      <c r="AQ39" s="28"/>
      <c r="BA39" s="28"/>
      <c r="BB39" s="28"/>
      <c r="BC39" s="28"/>
      <c r="BD39" s="28"/>
      <c r="BE39" s="28"/>
      <c r="BF39" s="28"/>
      <c r="BG39" s="28"/>
      <c r="BI39" s="28"/>
      <c r="BJ39" s="28"/>
      <c r="BK39" s="28"/>
      <c r="BL39" s="28"/>
      <c r="BM39" s="28"/>
      <c r="BN39" s="28"/>
      <c r="BO39" s="28"/>
    </row>
    <row r="40" spans="2:67" s="27" customFormat="1" ht="13.8" x14ac:dyDescent="0.3">
      <c r="B40" s="27" t="s">
        <v>119</v>
      </c>
      <c r="H40" s="47"/>
      <c r="M40" s="28"/>
      <c r="N40" s="28"/>
      <c r="O40" s="28"/>
      <c r="P40" s="28"/>
      <c r="Q40" s="28"/>
      <c r="R40" s="28"/>
      <c r="S40" s="28"/>
      <c r="U40" s="28"/>
      <c r="V40" s="28"/>
      <c r="W40" s="28"/>
      <c r="X40" s="28"/>
      <c r="Y40" s="28"/>
      <c r="Z40" s="28"/>
      <c r="AA40" s="28"/>
      <c r="AC40" s="28"/>
      <c r="AD40" s="28"/>
      <c r="AE40" s="28"/>
      <c r="AF40" s="28"/>
      <c r="AG40" s="28"/>
      <c r="AH40" s="28"/>
      <c r="AI40" s="28"/>
      <c r="AK40" s="28"/>
      <c r="AL40" s="28"/>
      <c r="AM40" s="28"/>
      <c r="AN40" s="28"/>
      <c r="AO40" s="28"/>
      <c r="AP40" s="28"/>
      <c r="AQ40" s="28"/>
      <c r="BA40" s="28"/>
      <c r="BB40" s="28"/>
      <c r="BC40" s="28"/>
      <c r="BD40" s="28"/>
      <c r="BE40" s="28"/>
      <c r="BF40" s="28"/>
      <c r="BG40" s="28"/>
      <c r="BI40" s="28"/>
      <c r="BJ40" s="28"/>
      <c r="BK40" s="28"/>
      <c r="BL40" s="28"/>
      <c r="BM40" s="28"/>
      <c r="BN40" s="28"/>
      <c r="BO40" s="28"/>
    </row>
    <row r="41" spans="2:67" s="27" customFormat="1" ht="13.8" x14ac:dyDescent="0.3">
      <c r="B41" s="27" t="s">
        <v>120</v>
      </c>
      <c r="H41" s="47"/>
      <c r="M41" s="28"/>
      <c r="N41" s="28"/>
      <c r="O41" s="28"/>
      <c r="P41" s="28"/>
      <c r="Q41" s="28"/>
      <c r="R41" s="28"/>
      <c r="S41" s="28"/>
      <c r="U41" s="28"/>
      <c r="V41" s="28"/>
      <c r="W41" s="28"/>
      <c r="X41" s="28"/>
      <c r="Y41" s="28"/>
      <c r="Z41" s="28"/>
      <c r="AA41" s="28"/>
      <c r="AC41" s="28"/>
      <c r="AD41" s="28"/>
      <c r="AE41" s="28"/>
      <c r="AF41" s="28"/>
      <c r="AG41" s="28"/>
      <c r="AH41" s="28"/>
      <c r="AI41" s="28"/>
      <c r="AK41" s="28"/>
      <c r="AL41" s="28"/>
      <c r="AM41" s="28"/>
      <c r="AN41" s="28"/>
      <c r="AO41" s="28"/>
      <c r="AP41" s="28"/>
      <c r="AQ41" s="28"/>
      <c r="BA41" s="28"/>
      <c r="BB41" s="28"/>
      <c r="BC41" s="28"/>
      <c r="BD41" s="28"/>
      <c r="BE41" s="28"/>
      <c r="BF41" s="28"/>
      <c r="BG41" s="28"/>
      <c r="BI41" s="28"/>
      <c r="BJ41" s="28"/>
      <c r="BK41" s="28"/>
      <c r="BL41" s="28"/>
      <c r="BM41" s="28"/>
      <c r="BN41" s="28"/>
      <c r="BO41" s="28"/>
    </row>
    <row r="42" spans="2:67" s="27" customFormat="1" ht="13.8" x14ac:dyDescent="0.3">
      <c r="H42" s="47"/>
      <c r="M42" s="28"/>
      <c r="N42" s="28"/>
      <c r="O42" s="28"/>
      <c r="P42" s="28"/>
      <c r="Q42" s="28"/>
      <c r="R42" s="28"/>
      <c r="S42" s="28"/>
      <c r="U42" s="28"/>
      <c r="V42" s="28"/>
      <c r="W42" s="28"/>
      <c r="X42" s="28"/>
      <c r="Y42" s="28"/>
      <c r="Z42" s="28"/>
      <c r="AA42" s="28"/>
      <c r="AC42" s="28"/>
      <c r="AD42" s="28"/>
      <c r="AE42" s="28"/>
      <c r="AF42" s="28"/>
      <c r="AG42" s="28"/>
      <c r="AH42" s="28"/>
      <c r="AI42" s="28"/>
      <c r="AK42" s="28"/>
      <c r="AL42" s="28"/>
      <c r="AM42" s="28"/>
      <c r="AN42" s="28"/>
      <c r="AO42" s="28"/>
      <c r="AP42" s="28"/>
      <c r="AQ42" s="28"/>
      <c r="BA42" s="28"/>
      <c r="BB42" s="28"/>
      <c r="BC42" s="28"/>
      <c r="BD42" s="28"/>
      <c r="BE42" s="28"/>
      <c r="BF42" s="28"/>
      <c r="BG42" s="28"/>
      <c r="BI42" s="28"/>
      <c r="BJ42" s="28"/>
      <c r="BK42" s="28"/>
      <c r="BL42" s="28"/>
      <c r="BM42" s="28"/>
      <c r="BN42" s="28"/>
      <c r="BO42" s="28"/>
    </row>
    <row r="43" spans="2:67" s="27" customFormat="1" ht="13.8" x14ac:dyDescent="0.3">
      <c r="H43" s="47"/>
      <c r="M43" s="28"/>
      <c r="N43" s="28"/>
      <c r="O43" s="28"/>
      <c r="P43" s="28"/>
      <c r="Q43" s="28"/>
      <c r="R43" s="28"/>
      <c r="S43" s="28"/>
      <c r="U43" s="28"/>
      <c r="V43" s="28"/>
      <c r="W43" s="28"/>
      <c r="X43" s="28"/>
      <c r="Y43" s="28"/>
      <c r="Z43" s="28"/>
      <c r="AA43" s="28"/>
      <c r="AC43" s="28"/>
      <c r="AD43" s="28"/>
      <c r="AE43" s="28"/>
      <c r="AF43" s="28"/>
      <c r="AG43" s="28"/>
      <c r="AH43" s="28"/>
      <c r="AI43" s="28"/>
      <c r="AK43" s="28"/>
      <c r="AL43" s="28"/>
      <c r="AM43" s="28"/>
      <c r="AN43" s="28"/>
      <c r="AO43" s="28"/>
      <c r="AP43" s="28"/>
      <c r="AQ43" s="28"/>
      <c r="BA43" s="28"/>
      <c r="BB43" s="28"/>
      <c r="BC43" s="28"/>
      <c r="BD43" s="28"/>
      <c r="BE43" s="28"/>
      <c r="BF43" s="28"/>
      <c r="BG43" s="28"/>
      <c r="BI43" s="28"/>
      <c r="BJ43" s="28"/>
      <c r="BK43" s="28"/>
      <c r="BL43" s="28"/>
      <c r="BM43" s="28"/>
      <c r="BN43" s="28"/>
      <c r="BO43" s="28"/>
    </row>
    <row r="44" spans="2:67" s="27" customFormat="1" ht="13.8" x14ac:dyDescent="0.3">
      <c r="H44" s="47"/>
      <c r="M44" s="28"/>
      <c r="N44" s="28"/>
      <c r="O44" s="28"/>
      <c r="P44" s="28"/>
      <c r="Q44" s="28"/>
      <c r="R44" s="28"/>
      <c r="S44" s="28"/>
      <c r="U44" s="28"/>
      <c r="V44" s="28"/>
      <c r="W44" s="28"/>
      <c r="X44" s="28"/>
      <c r="Y44" s="28"/>
      <c r="Z44" s="28"/>
      <c r="AA44" s="28"/>
      <c r="AC44" s="28"/>
      <c r="AD44" s="28"/>
      <c r="AE44" s="28"/>
      <c r="AF44" s="28"/>
      <c r="AG44" s="28"/>
      <c r="AH44" s="28"/>
      <c r="AI44" s="28"/>
      <c r="AK44" s="28"/>
      <c r="AL44" s="28"/>
      <c r="AM44" s="28"/>
      <c r="AN44" s="28"/>
      <c r="AO44" s="28"/>
      <c r="AP44" s="28"/>
      <c r="AQ44" s="28"/>
      <c r="BA44" s="28"/>
      <c r="BB44" s="28"/>
      <c r="BC44" s="28"/>
      <c r="BD44" s="28"/>
      <c r="BE44" s="28"/>
      <c r="BF44" s="28"/>
      <c r="BG44" s="28"/>
      <c r="BI44" s="28"/>
      <c r="BJ44" s="28"/>
      <c r="BK44" s="28"/>
      <c r="BL44" s="28"/>
      <c r="BM44" s="28"/>
      <c r="BN44" s="28"/>
      <c r="BO44" s="28"/>
    </row>
    <row r="45" spans="2:67" s="27" customFormat="1" ht="13.8" x14ac:dyDescent="0.3">
      <c r="H45" s="47"/>
      <c r="M45" s="28"/>
      <c r="N45" s="28"/>
      <c r="O45" s="28"/>
      <c r="P45" s="28"/>
      <c r="Q45" s="28"/>
      <c r="R45" s="28"/>
      <c r="S45" s="28"/>
      <c r="U45" s="28"/>
      <c r="V45" s="28"/>
      <c r="W45" s="28"/>
      <c r="X45" s="28"/>
      <c r="Y45" s="28"/>
      <c r="Z45" s="28"/>
      <c r="AA45" s="28"/>
      <c r="AC45" s="28"/>
      <c r="AD45" s="28"/>
      <c r="AE45" s="28"/>
      <c r="AF45" s="28"/>
      <c r="AG45" s="28"/>
      <c r="AH45" s="28"/>
      <c r="AI45" s="28"/>
      <c r="AK45" s="28"/>
      <c r="AL45" s="28"/>
      <c r="AM45" s="28"/>
      <c r="AN45" s="28"/>
      <c r="AO45" s="28"/>
      <c r="AP45" s="28"/>
      <c r="AQ45" s="28"/>
      <c r="BA45" s="28"/>
      <c r="BB45" s="28"/>
      <c r="BC45" s="28"/>
      <c r="BD45" s="28"/>
      <c r="BE45" s="28"/>
      <c r="BF45" s="28"/>
      <c r="BG45" s="28"/>
      <c r="BI45" s="28"/>
      <c r="BJ45" s="28"/>
      <c r="BK45" s="28"/>
      <c r="BL45" s="28"/>
      <c r="BM45" s="28"/>
      <c r="BN45" s="28"/>
      <c r="BO45" s="28"/>
    </row>
    <row r="46" spans="2:67" s="27" customFormat="1" ht="13.8" x14ac:dyDescent="0.3">
      <c r="H46" s="47"/>
      <c r="M46" s="28"/>
      <c r="N46" s="28"/>
      <c r="O46" s="28"/>
      <c r="P46" s="28"/>
      <c r="Q46" s="28"/>
      <c r="R46" s="28"/>
      <c r="S46" s="28"/>
      <c r="U46" s="28"/>
      <c r="V46" s="28"/>
      <c r="W46" s="28"/>
      <c r="X46" s="28"/>
      <c r="Y46" s="28"/>
      <c r="Z46" s="28"/>
      <c r="AA46" s="28"/>
      <c r="AC46" s="28"/>
      <c r="AD46" s="28"/>
      <c r="AE46" s="28"/>
      <c r="AF46" s="28"/>
      <c r="AG46" s="28"/>
      <c r="AH46" s="28"/>
      <c r="AI46" s="28"/>
      <c r="AK46" s="28"/>
      <c r="AL46" s="28"/>
      <c r="AM46" s="28"/>
      <c r="AN46" s="28"/>
      <c r="AO46" s="28"/>
      <c r="AP46" s="28"/>
      <c r="AQ46" s="28"/>
      <c r="BA46" s="28"/>
      <c r="BB46" s="28"/>
      <c r="BC46" s="28"/>
      <c r="BD46" s="28"/>
      <c r="BE46" s="28"/>
      <c r="BF46" s="28"/>
      <c r="BG46" s="28"/>
      <c r="BI46" s="28"/>
      <c r="BJ46" s="28"/>
      <c r="BK46" s="28"/>
      <c r="BL46" s="28"/>
      <c r="BM46" s="28"/>
      <c r="BN46" s="28"/>
      <c r="BO46" s="28"/>
    </row>
    <row r="47" spans="2:67" s="27" customFormat="1" ht="13.8" x14ac:dyDescent="0.3">
      <c r="H47" s="47"/>
      <c r="M47" s="28"/>
      <c r="N47" s="28"/>
      <c r="O47" s="28"/>
      <c r="P47" s="28"/>
      <c r="Q47" s="28"/>
      <c r="R47" s="28"/>
      <c r="S47" s="28"/>
      <c r="U47" s="28"/>
      <c r="V47" s="28"/>
      <c r="W47" s="28"/>
      <c r="X47" s="28"/>
      <c r="Y47" s="28"/>
      <c r="Z47" s="28"/>
      <c r="AA47" s="28"/>
      <c r="AC47" s="28"/>
      <c r="AD47" s="28"/>
      <c r="AE47" s="28"/>
      <c r="AF47" s="28"/>
      <c r="AG47" s="28"/>
      <c r="AH47" s="28"/>
      <c r="AI47" s="28"/>
      <c r="AK47" s="28"/>
      <c r="AL47" s="28"/>
      <c r="AM47" s="28"/>
      <c r="AN47" s="28"/>
      <c r="AO47" s="28"/>
      <c r="AP47" s="28"/>
      <c r="AQ47" s="28"/>
      <c r="BA47" s="28"/>
      <c r="BB47" s="28"/>
      <c r="BC47" s="28"/>
      <c r="BD47" s="28"/>
      <c r="BE47" s="28"/>
      <c r="BF47" s="28"/>
      <c r="BG47" s="28"/>
      <c r="BI47" s="28"/>
      <c r="BJ47" s="28"/>
      <c r="BK47" s="28"/>
      <c r="BL47" s="28"/>
      <c r="BM47" s="28"/>
      <c r="BN47" s="28"/>
      <c r="BO47" s="28"/>
    </row>
    <row r="48" spans="2:67" s="27" customFormat="1" ht="13.8" x14ac:dyDescent="0.3">
      <c r="H48" s="47"/>
      <c r="M48" s="28"/>
      <c r="N48" s="28"/>
      <c r="O48" s="28"/>
      <c r="P48" s="28"/>
      <c r="Q48" s="28"/>
      <c r="R48" s="28"/>
      <c r="S48" s="28"/>
      <c r="U48" s="28"/>
      <c r="V48" s="28"/>
      <c r="W48" s="28"/>
      <c r="X48" s="28"/>
      <c r="Y48" s="28"/>
      <c r="Z48" s="28"/>
      <c r="AA48" s="28"/>
      <c r="AC48" s="28"/>
      <c r="AD48" s="28"/>
      <c r="AE48" s="28"/>
      <c r="AF48" s="28"/>
      <c r="AG48" s="28"/>
      <c r="AH48" s="28"/>
      <c r="AI48" s="28"/>
      <c r="AK48" s="28"/>
      <c r="AL48" s="28"/>
      <c r="AM48" s="28"/>
      <c r="AN48" s="28"/>
      <c r="AO48" s="28"/>
      <c r="AP48" s="28"/>
      <c r="AQ48" s="28"/>
      <c r="BA48" s="28"/>
      <c r="BB48" s="28"/>
      <c r="BC48" s="28"/>
      <c r="BD48" s="28"/>
      <c r="BE48" s="28"/>
      <c r="BF48" s="28"/>
      <c r="BG48" s="28"/>
      <c r="BI48" s="28"/>
      <c r="BJ48" s="28"/>
      <c r="BK48" s="28"/>
      <c r="BL48" s="28"/>
      <c r="BM48" s="28"/>
      <c r="BN48" s="28"/>
      <c r="BO48" s="28"/>
    </row>
    <row r="49" spans="8:67" s="27" customFormat="1" ht="13.8" x14ac:dyDescent="0.3">
      <c r="H49" s="47"/>
      <c r="M49" s="28"/>
      <c r="N49" s="28"/>
      <c r="O49" s="28"/>
      <c r="P49" s="28"/>
      <c r="Q49" s="28"/>
      <c r="R49" s="28"/>
      <c r="S49" s="28"/>
      <c r="U49" s="28"/>
      <c r="V49" s="28"/>
      <c r="W49" s="28"/>
      <c r="X49" s="28"/>
      <c r="Y49" s="28"/>
      <c r="Z49" s="28"/>
      <c r="AA49" s="28"/>
      <c r="AC49" s="28"/>
      <c r="AD49" s="28"/>
      <c r="AE49" s="28"/>
      <c r="AF49" s="28"/>
      <c r="AG49" s="28"/>
      <c r="AH49" s="28"/>
      <c r="AI49" s="28"/>
      <c r="AK49" s="28"/>
      <c r="AL49" s="28"/>
      <c r="AM49" s="28"/>
      <c r="AN49" s="28"/>
      <c r="AO49" s="28"/>
      <c r="AP49" s="28"/>
      <c r="AQ49" s="28"/>
      <c r="BA49" s="28"/>
      <c r="BB49" s="28"/>
      <c r="BC49" s="28"/>
      <c r="BD49" s="28"/>
      <c r="BE49" s="28"/>
      <c r="BF49" s="28"/>
      <c r="BG49" s="28"/>
      <c r="BI49" s="28"/>
      <c r="BJ49" s="28"/>
      <c r="BK49" s="28"/>
      <c r="BL49" s="28"/>
      <c r="BM49" s="28"/>
      <c r="BN49" s="28"/>
      <c r="BO49" s="28"/>
    </row>
    <row r="50" spans="8:67" s="27" customFormat="1" ht="13.8" x14ac:dyDescent="0.3">
      <c r="H50" s="47"/>
      <c r="M50" s="28"/>
      <c r="N50" s="28"/>
      <c r="O50" s="28"/>
      <c r="P50" s="28"/>
      <c r="Q50" s="28"/>
      <c r="R50" s="28"/>
      <c r="S50" s="28"/>
      <c r="U50" s="28"/>
      <c r="V50" s="28"/>
      <c r="W50" s="28"/>
      <c r="X50" s="28"/>
      <c r="Y50" s="28"/>
      <c r="Z50" s="28"/>
      <c r="AA50" s="28"/>
      <c r="AC50" s="28"/>
      <c r="AD50" s="28"/>
      <c r="AE50" s="28"/>
      <c r="AF50" s="28"/>
      <c r="AG50" s="28"/>
      <c r="AH50" s="28"/>
      <c r="AI50" s="28"/>
      <c r="AK50" s="28"/>
      <c r="AL50" s="28"/>
      <c r="AM50" s="28"/>
      <c r="AN50" s="28"/>
      <c r="AO50" s="28"/>
      <c r="AP50" s="28"/>
      <c r="AQ50" s="28"/>
      <c r="BA50" s="28"/>
      <c r="BB50" s="28"/>
      <c r="BC50" s="28"/>
      <c r="BD50" s="28"/>
      <c r="BE50" s="28"/>
      <c r="BF50" s="28"/>
      <c r="BG50" s="28"/>
      <c r="BI50" s="28"/>
      <c r="BJ50" s="28"/>
      <c r="BK50" s="28"/>
      <c r="BL50" s="28"/>
      <c r="BM50" s="28"/>
      <c r="BN50" s="28"/>
      <c r="BO50" s="28"/>
    </row>
    <row r="51" spans="8:67" s="27" customFormat="1" ht="13.8" x14ac:dyDescent="0.3">
      <c r="H51" s="47"/>
      <c r="M51" s="28"/>
      <c r="N51" s="28"/>
      <c r="O51" s="28"/>
      <c r="P51" s="28"/>
      <c r="Q51" s="28"/>
      <c r="R51" s="28"/>
      <c r="S51" s="28"/>
      <c r="U51" s="28"/>
      <c r="V51" s="28"/>
      <c r="W51" s="28"/>
      <c r="X51" s="28"/>
      <c r="Y51" s="28"/>
      <c r="Z51" s="28"/>
      <c r="AA51" s="28"/>
      <c r="AC51" s="28"/>
      <c r="AD51" s="28"/>
      <c r="AE51" s="28"/>
      <c r="AF51" s="28"/>
      <c r="AG51" s="28"/>
      <c r="AH51" s="28"/>
      <c r="AI51" s="28"/>
      <c r="AK51" s="28"/>
      <c r="AL51" s="28"/>
      <c r="AM51" s="28"/>
      <c r="AN51" s="28"/>
      <c r="AO51" s="28"/>
      <c r="AP51" s="28"/>
      <c r="AQ51" s="28"/>
      <c r="BA51" s="28"/>
      <c r="BB51" s="28"/>
      <c r="BC51" s="28"/>
      <c r="BD51" s="28"/>
      <c r="BE51" s="28"/>
      <c r="BF51" s="28"/>
      <c r="BG51" s="28"/>
      <c r="BI51" s="28"/>
      <c r="BJ51" s="28"/>
      <c r="BK51" s="28"/>
      <c r="BL51" s="28"/>
      <c r="BM51" s="28"/>
      <c r="BN51" s="28"/>
      <c r="BO51" s="28"/>
    </row>
    <row r="52" spans="8:67" s="27" customFormat="1" ht="13.8" x14ac:dyDescent="0.3">
      <c r="H52" s="47"/>
      <c r="M52" s="28"/>
      <c r="N52" s="28"/>
      <c r="O52" s="28"/>
      <c r="P52" s="28"/>
      <c r="Q52" s="28"/>
      <c r="R52" s="28"/>
      <c r="S52" s="28"/>
      <c r="U52" s="28"/>
      <c r="V52" s="28"/>
      <c r="W52" s="28"/>
      <c r="X52" s="28"/>
      <c r="Y52" s="28"/>
      <c r="Z52" s="28"/>
      <c r="AA52" s="28"/>
      <c r="AC52" s="28"/>
      <c r="AD52" s="28"/>
      <c r="AE52" s="28"/>
      <c r="AF52" s="28"/>
      <c r="AG52" s="28"/>
      <c r="AH52" s="28"/>
      <c r="AI52" s="28"/>
      <c r="AK52" s="28"/>
      <c r="AL52" s="28"/>
      <c r="AM52" s="28"/>
      <c r="AN52" s="28"/>
      <c r="AO52" s="28"/>
      <c r="AP52" s="28"/>
      <c r="AQ52" s="28"/>
      <c r="BA52" s="28"/>
      <c r="BB52" s="28"/>
      <c r="BC52" s="28"/>
      <c r="BD52" s="28"/>
      <c r="BE52" s="28"/>
      <c r="BF52" s="28"/>
      <c r="BG52" s="28"/>
      <c r="BI52" s="28"/>
      <c r="BJ52" s="28"/>
      <c r="BK52" s="28"/>
      <c r="BL52" s="28"/>
      <c r="BM52" s="28"/>
      <c r="BN52" s="28"/>
      <c r="BO52" s="28"/>
    </row>
    <row r="53" spans="8:67" s="27" customFormat="1" ht="13.8" x14ac:dyDescent="0.3">
      <c r="H53" s="47"/>
      <c r="M53" s="28"/>
      <c r="N53" s="28"/>
      <c r="O53" s="28"/>
      <c r="P53" s="28"/>
      <c r="Q53" s="28"/>
      <c r="R53" s="28"/>
      <c r="S53" s="28"/>
      <c r="U53" s="28"/>
      <c r="V53" s="28"/>
      <c r="W53" s="28"/>
      <c r="X53" s="28"/>
      <c r="Y53" s="28"/>
      <c r="Z53" s="28"/>
      <c r="AA53" s="28"/>
      <c r="AC53" s="28"/>
      <c r="AD53" s="28"/>
      <c r="AE53" s="28"/>
      <c r="AF53" s="28"/>
      <c r="AG53" s="28"/>
      <c r="AH53" s="28"/>
      <c r="AI53" s="28"/>
      <c r="AK53" s="28"/>
      <c r="AL53" s="28"/>
      <c r="AM53" s="28"/>
      <c r="AN53" s="28"/>
      <c r="AO53" s="28"/>
      <c r="AP53" s="28"/>
      <c r="AQ53" s="28"/>
      <c r="BA53" s="28"/>
      <c r="BB53" s="28"/>
      <c r="BC53" s="28"/>
      <c r="BD53" s="28"/>
      <c r="BE53" s="28"/>
      <c r="BF53" s="28"/>
      <c r="BG53" s="28"/>
      <c r="BI53" s="28"/>
      <c r="BJ53" s="28"/>
      <c r="BK53" s="28"/>
      <c r="BL53" s="28"/>
      <c r="BM53" s="28"/>
      <c r="BN53" s="28"/>
      <c r="BO53" s="28"/>
    </row>
    <row r="54" spans="8:67" s="27" customFormat="1" ht="13.8" x14ac:dyDescent="0.3">
      <c r="H54" s="47"/>
      <c r="M54" s="28"/>
      <c r="N54" s="28"/>
      <c r="O54" s="28"/>
      <c r="P54" s="28"/>
      <c r="Q54" s="28"/>
      <c r="R54" s="28"/>
      <c r="S54" s="28"/>
      <c r="U54" s="28"/>
      <c r="V54" s="28"/>
      <c r="W54" s="28"/>
      <c r="X54" s="28"/>
      <c r="Y54" s="28"/>
      <c r="Z54" s="28"/>
      <c r="AA54" s="28"/>
      <c r="AC54" s="28"/>
      <c r="AD54" s="28"/>
      <c r="AE54" s="28"/>
      <c r="AF54" s="28"/>
      <c r="AG54" s="28"/>
      <c r="AH54" s="28"/>
      <c r="AI54" s="28"/>
      <c r="AK54" s="28"/>
      <c r="AL54" s="28"/>
      <c r="AM54" s="28"/>
      <c r="AN54" s="28"/>
      <c r="AO54" s="28"/>
      <c r="AP54" s="28"/>
      <c r="AQ54" s="28"/>
      <c r="BA54" s="28"/>
      <c r="BB54" s="28"/>
      <c r="BC54" s="28"/>
      <c r="BD54" s="28"/>
      <c r="BE54" s="28"/>
      <c r="BF54" s="28"/>
      <c r="BG54" s="28"/>
      <c r="BI54" s="28"/>
      <c r="BJ54" s="28"/>
      <c r="BK54" s="28"/>
      <c r="BL54" s="28"/>
      <c r="BM54" s="28"/>
      <c r="BN54" s="28"/>
      <c r="BO54" s="28"/>
    </row>
    <row r="55" spans="8:67" s="27" customFormat="1" ht="13.8" x14ac:dyDescent="0.3">
      <c r="H55" s="47"/>
      <c r="M55" s="28"/>
      <c r="N55" s="28"/>
      <c r="O55" s="28"/>
      <c r="P55" s="28"/>
      <c r="Q55" s="28"/>
      <c r="R55" s="28"/>
      <c r="S55" s="28"/>
      <c r="U55" s="28"/>
      <c r="V55" s="28"/>
      <c r="W55" s="28"/>
      <c r="X55" s="28"/>
      <c r="Y55" s="28"/>
      <c r="Z55" s="28"/>
      <c r="AA55" s="28"/>
      <c r="AC55" s="28"/>
      <c r="AD55" s="28"/>
      <c r="AE55" s="28"/>
      <c r="AF55" s="28"/>
      <c r="AG55" s="28"/>
      <c r="AH55" s="28"/>
      <c r="AI55" s="28"/>
      <c r="AK55" s="28"/>
      <c r="AL55" s="28"/>
      <c r="AM55" s="28"/>
      <c r="AN55" s="28"/>
      <c r="AO55" s="28"/>
      <c r="AP55" s="28"/>
      <c r="AQ55" s="28"/>
      <c r="BA55" s="28"/>
      <c r="BB55" s="28"/>
      <c r="BC55" s="28"/>
      <c r="BD55" s="28"/>
      <c r="BE55" s="28"/>
      <c r="BF55" s="28"/>
      <c r="BG55" s="28"/>
      <c r="BI55" s="28"/>
      <c r="BJ55" s="28"/>
      <c r="BK55" s="28"/>
      <c r="BL55" s="28"/>
      <c r="BM55" s="28"/>
      <c r="BN55" s="28"/>
      <c r="BO55" s="28"/>
    </row>
    <row r="56" spans="8:67" s="27" customFormat="1" ht="13.8" x14ac:dyDescent="0.3">
      <c r="H56" s="47"/>
      <c r="M56" s="28"/>
      <c r="N56" s="28"/>
      <c r="O56" s="28"/>
      <c r="P56" s="28"/>
      <c r="Q56" s="28"/>
      <c r="R56" s="28"/>
      <c r="S56" s="28"/>
      <c r="U56" s="28"/>
      <c r="V56" s="28"/>
      <c r="W56" s="28"/>
      <c r="X56" s="28"/>
      <c r="Y56" s="28"/>
      <c r="Z56" s="28"/>
      <c r="AA56" s="28"/>
      <c r="AC56" s="28"/>
      <c r="AD56" s="28"/>
      <c r="AE56" s="28"/>
      <c r="AF56" s="28"/>
      <c r="AG56" s="28"/>
      <c r="AH56" s="28"/>
      <c r="AI56" s="28"/>
      <c r="AK56" s="28"/>
      <c r="AL56" s="28"/>
      <c r="AM56" s="28"/>
      <c r="AN56" s="28"/>
      <c r="AO56" s="28"/>
      <c r="AP56" s="28"/>
      <c r="AQ56" s="28"/>
      <c r="BA56" s="28"/>
      <c r="BB56" s="28"/>
      <c r="BC56" s="28"/>
      <c r="BD56" s="28"/>
      <c r="BE56" s="28"/>
      <c r="BF56" s="28"/>
      <c r="BG56" s="28"/>
      <c r="BI56" s="28"/>
      <c r="BJ56" s="28"/>
      <c r="BK56" s="28"/>
      <c r="BL56" s="28"/>
      <c r="BM56" s="28"/>
      <c r="BN56" s="28"/>
      <c r="BO56" s="28"/>
    </row>
    <row r="57" spans="8:67" s="27" customFormat="1" ht="13.8" x14ac:dyDescent="0.3">
      <c r="H57" s="47"/>
      <c r="M57" s="28"/>
      <c r="N57" s="28"/>
      <c r="O57" s="28"/>
      <c r="P57" s="28"/>
      <c r="Q57" s="28"/>
      <c r="R57" s="28"/>
      <c r="S57" s="28"/>
      <c r="U57" s="28"/>
      <c r="V57" s="28"/>
      <c r="W57" s="28"/>
      <c r="X57" s="28"/>
      <c r="Y57" s="28"/>
      <c r="Z57" s="28"/>
      <c r="AA57" s="28"/>
      <c r="AC57" s="28"/>
      <c r="AD57" s="28"/>
      <c r="AE57" s="28"/>
      <c r="AF57" s="28"/>
      <c r="AG57" s="28"/>
      <c r="AH57" s="28"/>
      <c r="AI57" s="28"/>
      <c r="AK57" s="28"/>
      <c r="AL57" s="28"/>
      <c r="AM57" s="28"/>
      <c r="AN57" s="28"/>
      <c r="AO57" s="28"/>
      <c r="AP57" s="28"/>
      <c r="AQ57" s="28"/>
      <c r="BA57" s="28"/>
      <c r="BB57" s="28"/>
      <c r="BC57" s="28"/>
      <c r="BD57" s="28"/>
      <c r="BE57" s="28"/>
      <c r="BF57" s="28"/>
      <c r="BG57" s="28"/>
      <c r="BI57" s="28"/>
      <c r="BJ57" s="28"/>
      <c r="BK57" s="28"/>
      <c r="BL57" s="28"/>
      <c r="BM57" s="28"/>
      <c r="BN57" s="28"/>
      <c r="BO57" s="28"/>
    </row>
    <row r="58" spans="8:67" s="27" customFormat="1" ht="13.8" x14ac:dyDescent="0.3">
      <c r="H58" s="47"/>
      <c r="M58" s="28"/>
      <c r="N58" s="28"/>
      <c r="O58" s="28"/>
      <c r="P58" s="28"/>
      <c r="Q58" s="28"/>
      <c r="R58" s="28"/>
      <c r="S58" s="28"/>
      <c r="U58" s="28"/>
      <c r="V58" s="28"/>
      <c r="W58" s="28"/>
      <c r="X58" s="28"/>
      <c r="Y58" s="28"/>
      <c r="Z58" s="28"/>
      <c r="AA58" s="28"/>
      <c r="AC58" s="28"/>
      <c r="AD58" s="28"/>
      <c r="AE58" s="28"/>
      <c r="AF58" s="28"/>
      <c r="AG58" s="28"/>
      <c r="AH58" s="28"/>
      <c r="AI58" s="28"/>
      <c r="AK58" s="28"/>
      <c r="AL58" s="28"/>
      <c r="AM58" s="28"/>
      <c r="AN58" s="28"/>
      <c r="AO58" s="28"/>
      <c r="AP58" s="28"/>
      <c r="AQ58" s="28"/>
      <c r="BA58" s="28"/>
      <c r="BB58" s="28"/>
      <c r="BC58" s="28"/>
      <c r="BD58" s="28"/>
      <c r="BE58" s="28"/>
      <c r="BF58" s="28"/>
      <c r="BG58" s="28"/>
      <c r="BI58" s="28"/>
      <c r="BJ58" s="28"/>
      <c r="BK58" s="28"/>
      <c r="BL58" s="28"/>
      <c r="BM58" s="28"/>
      <c r="BN58" s="28"/>
      <c r="BO58" s="28"/>
    </row>
    <row r="59" spans="8:67" s="27" customFormat="1" ht="13.8" x14ac:dyDescent="0.3">
      <c r="H59" s="47"/>
      <c r="M59" s="28"/>
      <c r="N59" s="28"/>
      <c r="O59" s="28"/>
      <c r="P59" s="28"/>
      <c r="Q59" s="28"/>
      <c r="R59" s="28"/>
      <c r="S59" s="28"/>
      <c r="U59" s="28"/>
      <c r="V59" s="28"/>
      <c r="W59" s="28"/>
      <c r="X59" s="28"/>
      <c r="Y59" s="28"/>
      <c r="Z59" s="28"/>
      <c r="AA59" s="28"/>
      <c r="AC59" s="28"/>
      <c r="AD59" s="28"/>
      <c r="AE59" s="28"/>
      <c r="AF59" s="28"/>
      <c r="AG59" s="28"/>
      <c r="AH59" s="28"/>
      <c r="AI59" s="28"/>
      <c r="AK59" s="28"/>
      <c r="AL59" s="28"/>
      <c r="AM59" s="28"/>
      <c r="AN59" s="28"/>
      <c r="AO59" s="28"/>
      <c r="AP59" s="28"/>
      <c r="AQ59" s="28"/>
      <c r="BA59" s="28"/>
      <c r="BB59" s="28"/>
      <c r="BC59" s="28"/>
      <c r="BD59" s="28"/>
      <c r="BE59" s="28"/>
      <c r="BF59" s="28"/>
      <c r="BG59" s="28"/>
      <c r="BI59" s="28"/>
      <c r="BJ59" s="28"/>
      <c r="BK59" s="28"/>
      <c r="BL59" s="28"/>
      <c r="BM59" s="28"/>
      <c r="BN59" s="28"/>
      <c r="BO59" s="28"/>
    </row>
    <row r="60" spans="8:67" s="27" customFormat="1" ht="13.8" x14ac:dyDescent="0.3">
      <c r="H60" s="47"/>
      <c r="M60" s="28"/>
      <c r="N60" s="28"/>
      <c r="O60" s="28"/>
      <c r="P60" s="28"/>
      <c r="Q60" s="28"/>
      <c r="R60" s="28"/>
      <c r="S60" s="28"/>
      <c r="U60" s="28"/>
      <c r="V60" s="28"/>
      <c r="W60" s="28"/>
      <c r="X60" s="28"/>
      <c r="Y60" s="28"/>
      <c r="Z60" s="28"/>
      <c r="AA60" s="28"/>
      <c r="AC60" s="28"/>
      <c r="AD60" s="28"/>
      <c r="AE60" s="28"/>
      <c r="AF60" s="28"/>
      <c r="AG60" s="28"/>
      <c r="AH60" s="28"/>
      <c r="AI60" s="28"/>
      <c r="AK60" s="28"/>
      <c r="AL60" s="28"/>
      <c r="AM60" s="28"/>
      <c r="AN60" s="28"/>
      <c r="AO60" s="28"/>
      <c r="AP60" s="28"/>
      <c r="AQ60" s="28"/>
      <c r="BA60" s="28"/>
      <c r="BB60" s="28"/>
      <c r="BC60" s="28"/>
      <c r="BD60" s="28"/>
      <c r="BE60" s="28"/>
      <c r="BF60" s="28"/>
      <c r="BG60" s="28"/>
      <c r="BI60" s="28"/>
      <c r="BJ60" s="28"/>
      <c r="BK60" s="28"/>
      <c r="BL60" s="28"/>
      <c r="BM60" s="28"/>
      <c r="BN60" s="28"/>
      <c r="BO60" s="28"/>
    </row>
    <row r="61" spans="8:67" s="27" customFormat="1" ht="13.8" x14ac:dyDescent="0.3">
      <c r="H61" s="47"/>
      <c r="M61" s="28"/>
      <c r="N61" s="28"/>
      <c r="O61" s="28"/>
      <c r="P61" s="28"/>
      <c r="Q61" s="28"/>
      <c r="R61" s="28"/>
      <c r="S61" s="28"/>
      <c r="U61" s="28"/>
      <c r="V61" s="28"/>
      <c r="W61" s="28"/>
      <c r="X61" s="28"/>
      <c r="Y61" s="28"/>
      <c r="Z61" s="28"/>
      <c r="AA61" s="28"/>
      <c r="AC61" s="28"/>
      <c r="AD61" s="28"/>
      <c r="AE61" s="28"/>
      <c r="AF61" s="28"/>
      <c r="AG61" s="28"/>
      <c r="AH61" s="28"/>
      <c r="AI61" s="28"/>
      <c r="AK61" s="28"/>
      <c r="AL61" s="28"/>
      <c r="AM61" s="28"/>
      <c r="AN61" s="28"/>
      <c r="AO61" s="28"/>
      <c r="AP61" s="28"/>
      <c r="AQ61" s="28"/>
      <c r="BA61" s="28"/>
      <c r="BB61" s="28"/>
      <c r="BC61" s="28"/>
      <c r="BD61" s="28"/>
      <c r="BE61" s="28"/>
      <c r="BF61" s="28"/>
      <c r="BG61" s="28"/>
      <c r="BI61" s="28"/>
      <c r="BJ61" s="28"/>
      <c r="BK61" s="28"/>
      <c r="BL61" s="28"/>
      <c r="BM61" s="28"/>
      <c r="BN61" s="28"/>
      <c r="BO61" s="28"/>
    </row>
    <row r="62" spans="8:67" s="27" customFormat="1" ht="13.8" x14ac:dyDescent="0.3">
      <c r="H62" s="47"/>
      <c r="M62" s="28"/>
      <c r="N62" s="28"/>
      <c r="O62" s="28"/>
      <c r="P62" s="28"/>
      <c r="Q62" s="28"/>
      <c r="R62" s="28"/>
      <c r="S62" s="28"/>
      <c r="U62" s="28"/>
      <c r="V62" s="28"/>
      <c r="W62" s="28"/>
      <c r="X62" s="28"/>
      <c r="Y62" s="28"/>
      <c r="Z62" s="28"/>
      <c r="AA62" s="28"/>
      <c r="AC62" s="28"/>
      <c r="AD62" s="28"/>
      <c r="AE62" s="28"/>
      <c r="AF62" s="28"/>
      <c r="AG62" s="28"/>
      <c r="AH62" s="28"/>
      <c r="AI62" s="28"/>
      <c r="AK62" s="28"/>
      <c r="AL62" s="28"/>
      <c r="AM62" s="28"/>
      <c r="AN62" s="28"/>
      <c r="AO62" s="28"/>
      <c r="AP62" s="28"/>
      <c r="AQ62" s="28"/>
      <c r="BA62" s="28"/>
      <c r="BB62" s="28"/>
      <c r="BC62" s="28"/>
      <c r="BD62" s="28"/>
      <c r="BE62" s="28"/>
      <c r="BF62" s="28"/>
      <c r="BG62" s="28"/>
      <c r="BI62" s="28"/>
      <c r="BJ62" s="28"/>
      <c r="BK62" s="28"/>
      <c r="BL62" s="28"/>
      <c r="BM62" s="28"/>
      <c r="BN62" s="28"/>
      <c r="BO62" s="28"/>
    </row>
    <row r="63" spans="8:67" s="27" customFormat="1" ht="13.8" x14ac:dyDescent="0.3">
      <c r="H63" s="47"/>
      <c r="M63" s="28"/>
      <c r="N63" s="28"/>
      <c r="O63" s="28"/>
      <c r="P63" s="28"/>
      <c r="Q63" s="28"/>
      <c r="R63" s="28"/>
      <c r="S63" s="28"/>
      <c r="U63" s="28"/>
      <c r="V63" s="28"/>
      <c r="W63" s="28"/>
      <c r="X63" s="28"/>
      <c r="Y63" s="28"/>
      <c r="Z63" s="28"/>
      <c r="AA63" s="28"/>
      <c r="AC63" s="28"/>
      <c r="AD63" s="28"/>
      <c r="AE63" s="28"/>
      <c r="AF63" s="28"/>
      <c r="AG63" s="28"/>
      <c r="AH63" s="28"/>
      <c r="AI63" s="28"/>
      <c r="AK63" s="28"/>
      <c r="AL63" s="28"/>
      <c r="AM63" s="28"/>
      <c r="AN63" s="28"/>
      <c r="AO63" s="28"/>
      <c r="AP63" s="28"/>
      <c r="AQ63" s="28"/>
      <c r="BA63" s="28"/>
      <c r="BB63" s="28"/>
      <c r="BC63" s="28"/>
      <c r="BD63" s="28"/>
      <c r="BE63" s="28"/>
      <c r="BF63" s="28"/>
      <c r="BG63" s="28"/>
      <c r="BI63" s="28"/>
      <c r="BJ63" s="28"/>
      <c r="BK63" s="28"/>
      <c r="BL63" s="28"/>
      <c r="BM63" s="28"/>
      <c r="BN63" s="28"/>
      <c r="BO63" s="28"/>
    </row>
    <row r="64" spans="8:67" s="27" customFormat="1" ht="13.8" x14ac:dyDescent="0.3">
      <c r="H64" s="47"/>
      <c r="M64" s="28"/>
      <c r="N64" s="28"/>
      <c r="O64" s="28"/>
      <c r="P64" s="28"/>
      <c r="Q64" s="28"/>
      <c r="R64" s="28"/>
      <c r="S64" s="28"/>
      <c r="U64" s="28"/>
      <c r="V64" s="28"/>
      <c r="W64" s="28"/>
      <c r="X64" s="28"/>
      <c r="Y64" s="28"/>
      <c r="Z64" s="28"/>
      <c r="AA64" s="28"/>
      <c r="AC64" s="28"/>
      <c r="AD64" s="28"/>
      <c r="AE64" s="28"/>
      <c r="AF64" s="28"/>
      <c r="AG64" s="28"/>
      <c r="AH64" s="28"/>
      <c r="AI64" s="28"/>
      <c r="AK64" s="28"/>
      <c r="AL64" s="28"/>
      <c r="AM64" s="28"/>
      <c r="AN64" s="28"/>
      <c r="AO64" s="28"/>
      <c r="AP64" s="28"/>
      <c r="AQ64" s="28"/>
      <c r="BA64" s="28"/>
      <c r="BB64" s="28"/>
      <c r="BC64" s="28"/>
      <c r="BD64" s="28"/>
      <c r="BE64" s="28"/>
      <c r="BF64" s="28"/>
      <c r="BG64" s="28"/>
      <c r="BI64" s="28"/>
      <c r="BJ64" s="28"/>
      <c r="BK64" s="28"/>
      <c r="BL64" s="28"/>
      <c r="BM64" s="28"/>
      <c r="BN64" s="28"/>
      <c r="BO64" s="28"/>
    </row>
    <row r="65" spans="8:67" s="27" customFormat="1" ht="13.8" x14ac:dyDescent="0.3">
      <c r="H65" s="47"/>
      <c r="M65" s="28"/>
      <c r="N65" s="28"/>
      <c r="O65" s="28"/>
      <c r="P65" s="28"/>
      <c r="Q65" s="28"/>
      <c r="R65" s="28"/>
      <c r="S65" s="28"/>
      <c r="U65" s="28"/>
      <c r="V65" s="28"/>
      <c r="W65" s="28"/>
      <c r="X65" s="28"/>
      <c r="Y65" s="28"/>
      <c r="Z65" s="28"/>
      <c r="AA65" s="28"/>
      <c r="AC65" s="28"/>
      <c r="AD65" s="28"/>
      <c r="AE65" s="28"/>
      <c r="AF65" s="28"/>
      <c r="AG65" s="28"/>
      <c r="AH65" s="28"/>
      <c r="AI65" s="28"/>
      <c r="AK65" s="28"/>
      <c r="AL65" s="28"/>
      <c r="AM65" s="28"/>
      <c r="AN65" s="28"/>
      <c r="AO65" s="28"/>
      <c r="AP65" s="28"/>
      <c r="AQ65" s="28"/>
      <c r="BA65" s="28"/>
      <c r="BB65" s="28"/>
      <c r="BC65" s="28"/>
      <c r="BD65" s="28"/>
      <c r="BE65" s="28"/>
      <c r="BF65" s="28"/>
      <c r="BG65" s="28"/>
      <c r="BI65" s="28"/>
      <c r="BJ65" s="28"/>
      <c r="BK65" s="28"/>
      <c r="BL65" s="28"/>
      <c r="BM65" s="28"/>
      <c r="BN65" s="28"/>
      <c r="BO65" s="28"/>
    </row>
    <row r="66" spans="8:67" s="27" customFormat="1" ht="13.8" x14ac:dyDescent="0.3">
      <c r="H66" s="47"/>
      <c r="M66" s="28"/>
      <c r="N66" s="28"/>
      <c r="O66" s="28"/>
      <c r="P66" s="28"/>
      <c r="Q66" s="28"/>
      <c r="R66" s="28"/>
      <c r="S66" s="28"/>
      <c r="U66" s="28"/>
      <c r="V66" s="28"/>
      <c r="W66" s="28"/>
      <c r="X66" s="28"/>
      <c r="Y66" s="28"/>
      <c r="Z66" s="28"/>
      <c r="AA66" s="28"/>
      <c r="AC66" s="28"/>
      <c r="AD66" s="28"/>
      <c r="AE66" s="28"/>
      <c r="AF66" s="28"/>
      <c r="AG66" s="28"/>
      <c r="AH66" s="28"/>
      <c r="AI66" s="28"/>
      <c r="AK66" s="28"/>
      <c r="AL66" s="28"/>
      <c r="AM66" s="28"/>
      <c r="AN66" s="28"/>
      <c r="AO66" s="28"/>
      <c r="AP66" s="28"/>
      <c r="AQ66" s="28"/>
      <c r="BA66" s="28"/>
      <c r="BB66" s="28"/>
      <c r="BC66" s="28"/>
      <c r="BD66" s="28"/>
      <c r="BE66" s="28"/>
      <c r="BF66" s="28"/>
      <c r="BG66" s="28"/>
      <c r="BI66" s="28"/>
      <c r="BJ66" s="28"/>
      <c r="BK66" s="28"/>
      <c r="BL66" s="28"/>
      <c r="BM66" s="28"/>
      <c r="BN66" s="28"/>
      <c r="BO66" s="28"/>
    </row>
    <row r="67" spans="8:67" s="27" customFormat="1" ht="13.8" x14ac:dyDescent="0.3">
      <c r="H67" s="47"/>
      <c r="M67" s="28"/>
      <c r="N67" s="28"/>
      <c r="O67" s="28"/>
      <c r="P67" s="28"/>
      <c r="Q67" s="28"/>
      <c r="R67" s="28"/>
      <c r="S67" s="28"/>
      <c r="U67" s="28"/>
      <c r="V67" s="28"/>
      <c r="W67" s="28"/>
      <c r="X67" s="28"/>
      <c r="Y67" s="28"/>
      <c r="Z67" s="28"/>
      <c r="AA67" s="28"/>
      <c r="AC67" s="28"/>
      <c r="AD67" s="28"/>
      <c r="AE67" s="28"/>
      <c r="AF67" s="28"/>
      <c r="AG67" s="28"/>
      <c r="AH67" s="28"/>
      <c r="AI67" s="28"/>
      <c r="AK67" s="28"/>
      <c r="AL67" s="28"/>
      <c r="AM67" s="28"/>
      <c r="AN67" s="28"/>
      <c r="AO67" s="28"/>
      <c r="AP67" s="28"/>
      <c r="AQ67" s="28"/>
      <c r="BA67" s="28"/>
      <c r="BB67" s="28"/>
      <c r="BC67" s="28"/>
      <c r="BD67" s="28"/>
      <c r="BE67" s="28"/>
      <c r="BF67" s="28"/>
      <c r="BG67" s="28"/>
      <c r="BI67" s="28"/>
      <c r="BJ67" s="28"/>
      <c r="BK67" s="28"/>
      <c r="BL67" s="28"/>
      <c r="BM67" s="28"/>
      <c r="BN67" s="28"/>
      <c r="BO67" s="28"/>
    </row>
    <row r="68" spans="8:67" x14ac:dyDescent="0.3">
      <c r="M68" s="1"/>
      <c r="N68" s="1"/>
      <c r="O68" s="1"/>
      <c r="P68" s="1"/>
      <c r="Q68" s="1"/>
      <c r="R68" s="1"/>
      <c r="S68" s="1"/>
      <c r="U68" s="1"/>
      <c r="V68" s="1"/>
      <c r="W68" s="1"/>
      <c r="X68" s="1"/>
      <c r="Y68" s="1"/>
      <c r="Z68" s="1"/>
      <c r="AA68" s="1"/>
      <c r="AC68" s="1"/>
      <c r="AD68" s="1"/>
      <c r="AE68" s="1"/>
      <c r="AF68" s="1"/>
      <c r="AG68" s="1"/>
      <c r="AH68" s="1"/>
      <c r="AI68" s="1"/>
      <c r="AK68" s="1"/>
      <c r="AL68" s="1"/>
      <c r="AM68" s="1"/>
      <c r="AN68" s="1"/>
      <c r="AO68" s="1"/>
      <c r="AP68" s="1"/>
      <c r="AQ68" s="1"/>
      <c r="BA68" s="1"/>
      <c r="BB68" s="1"/>
      <c r="BC68" s="1"/>
      <c r="BD68" s="1"/>
      <c r="BE68" s="1"/>
      <c r="BF68" s="1"/>
      <c r="BG68" s="1"/>
      <c r="BI68" s="1"/>
      <c r="BJ68" s="1"/>
      <c r="BK68" s="1"/>
      <c r="BL68" s="1"/>
      <c r="BM68" s="1"/>
      <c r="BN68" s="1"/>
      <c r="BO68" s="1"/>
    </row>
    <row r="69" spans="8:67" x14ac:dyDescent="0.3">
      <c r="M69" s="1"/>
      <c r="N69" s="1"/>
      <c r="O69" s="1"/>
      <c r="P69" s="1"/>
      <c r="Q69" s="1"/>
      <c r="R69" s="1"/>
      <c r="S69" s="1"/>
      <c r="U69" s="1"/>
      <c r="V69" s="1"/>
      <c r="W69" s="1"/>
      <c r="X69" s="1"/>
      <c r="Y69" s="1"/>
      <c r="Z69" s="1"/>
      <c r="AA69" s="1"/>
      <c r="AC69" s="1"/>
      <c r="AD69" s="1"/>
      <c r="AE69" s="1"/>
      <c r="AF69" s="1"/>
      <c r="AG69" s="1"/>
      <c r="AH69" s="1"/>
      <c r="AI69" s="1"/>
      <c r="AK69" s="1"/>
      <c r="AL69" s="1"/>
      <c r="AM69" s="1"/>
      <c r="AN69" s="1"/>
      <c r="AO69" s="1"/>
      <c r="AP69" s="1"/>
      <c r="AQ69" s="1"/>
      <c r="BA69" s="1"/>
      <c r="BB69" s="1"/>
      <c r="BC69" s="1"/>
      <c r="BD69" s="1"/>
      <c r="BE69" s="1"/>
      <c r="BF69" s="1"/>
      <c r="BG69" s="1"/>
      <c r="BI69" s="1"/>
      <c r="BJ69" s="1"/>
      <c r="BK69" s="1"/>
      <c r="BL69" s="1"/>
      <c r="BM69" s="1"/>
      <c r="BN69" s="1"/>
      <c r="BO69" s="1"/>
    </row>
    <row r="70" spans="8:67" x14ac:dyDescent="0.3">
      <c r="M70" s="1"/>
      <c r="N70" s="1"/>
      <c r="O70" s="1"/>
      <c r="P70" s="1"/>
      <c r="Q70" s="1"/>
      <c r="R70" s="1"/>
      <c r="S70" s="1"/>
      <c r="U70" s="1"/>
      <c r="V70" s="1"/>
      <c r="W70" s="1"/>
      <c r="X70" s="1"/>
      <c r="Y70" s="1"/>
      <c r="Z70" s="1"/>
      <c r="AA70" s="1"/>
      <c r="AC70" s="1"/>
      <c r="AD70" s="1"/>
      <c r="AE70" s="1"/>
      <c r="AF70" s="1"/>
      <c r="AG70" s="1"/>
      <c r="AH70" s="1"/>
      <c r="AI70" s="1"/>
      <c r="AK70" s="1"/>
      <c r="AL70" s="1"/>
      <c r="AM70" s="1"/>
      <c r="AN70" s="1"/>
      <c r="AO70" s="1"/>
      <c r="AP70" s="1"/>
      <c r="AQ70" s="1"/>
      <c r="BA70" s="1"/>
      <c r="BB70" s="1"/>
      <c r="BC70" s="1"/>
      <c r="BD70" s="1"/>
      <c r="BE70" s="1"/>
      <c r="BF70" s="1"/>
      <c r="BG70" s="1"/>
      <c r="BI70" s="1"/>
      <c r="BJ70" s="1"/>
      <c r="BK70" s="1"/>
      <c r="BL70" s="1"/>
      <c r="BM70" s="1"/>
      <c r="BN70" s="1"/>
      <c r="BO70" s="1"/>
    </row>
    <row r="71" spans="8:67" x14ac:dyDescent="0.3">
      <c r="M71" s="1"/>
      <c r="N71" s="1"/>
      <c r="O71" s="1"/>
      <c r="P71" s="1"/>
      <c r="Q71" s="1"/>
      <c r="R71" s="1"/>
      <c r="S71" s="1"/>
      <c r="U71" s="1"/>
      <c r="V71" s="1"/>
      <c r="W71" s="1"/>
      <c r="X71" s="1"/>
      <c r="Y71" s="1"/>
      <c r="Z71" s="1"/>
      <c r="AA71" s="1"/>
      <c r="AC71" s="1"/>
      <c r="AD71" s="1"/>
      <c r="AE71" s="1"/>
      <c r="AF71" s="1"/>
      <c r="AG71" s="1"/>
      <c r="AH71" s="1"/>
      <c r="AI71" s="1"/>
      <c r="AK71" s="1"/>
      <c r="AL71" s="1"/>
      <c r="AM71" s="1"/>
      <c r="AN71" s="1"/>
      <c r="AO71" s="1"/>
      <c r="AP71" s="1"/>
      <c r="AQ71" s="1"/>
      <c r="BA71" s="1"/>
      <c r="BB71" s="1"/>
      <c r="BC71" s="1"/>
      <c r="BD71" s="1"/>
      <c r="BE71" s="1"/>
      <c r="BF71" s="1"/>
      <c r="BG71" s="1"/>
      <c r="BI71" s="1"/>
      <c r="BJ71" s="1"/>
      <c r="BK71" s="1"/>
      <c r="BL71" s="1"/>
      <c r="BM71" s="1"/>
      <c r="BN71" s="1"/>
      <c r="BO71" s="1"/>
    </row>
    <row r="72" spans="8:67" x14ac:dyDescent="0.3">
      <c r="M72" s="1"/>
      <c r="N72" s="1"/>
      <c r="O72" s="1"/>
      <c r="P72" s="1"/>
      <c r="Q72" s="1"/>
      <c r="R72" s="1"/>
      <c r="S72" s="1"/>
      <c r="U72" s="1"/>
      <c r="V72" s="1"/>
      <c r="W72" s="1"/>
      <c r="X72" s="1"/>
      <c r="Y72" s="1"/>
      <c r="Z72" s="1"/>
      <c r="AA72" s="1"/>
      <c r="AC72" s="1"/>
      <c r="AD72" s="1"/>
      <c r="AE72" s="1"/>
      <c r="AF72" s="1"/>
      <c r="AG72" s="1"/>
      <c r="AH72" s="1"/>
      <c r="AI72" s="1"/>
      <c r="AK72" s="1"/>
      <c r="AL72" s="1"/>
      <c r="AM72" s="1"/>
      <c r="AN72" s="1"/>
      <c r="AO72" s="1"/>
      <c r="AP72" s="1"/>
      <c r="AQ72" s="1"/>
      <c r="BA72" s="1"/>
      <c r="BB72" s="1"/>
      <c r="BC72" s="1"/>
      <c r="BD72" s="1"/>
      <c r="BE72" s="1"/>
      <c r="BF72" s="1"/>
      <c r="BG72" s="1"/>
      <c r="BI72" s="1"/>
      <c r="BJ72" s="1"/>
      <c r="BK72" s="1"/>
      <c r="BL72" s="1"/>
      <c r="BM72" s="1"/>
      <c r="BN72" s="1"/>
      <c r="BO72" s="1"/>
    </row>
  </sheetData>
  <conditionalFormatting sqref="M5">
    <cfRule type="expression" dxfId="3" priority="5">
      <formula>SUM($BI$16:$BO$16)&lt;&gt;0</formula>
    </cfRule>
  </conditionalFormatting>
  <conditionalFormatting sqref="O9:S15">
    <cfRule type="expression" dxfId="2" priority="7">
      <formula>$H9&gt;=O$7</formula>
    </cfRule>
  </conditionalFormatting>
  <conditionalFormatting sqref="AK5">
    <cfRule type="expression" dxfId="1" priority="4">
      <formula>SUM($BA$16:$BG$16)&lt;&gt;0</formula>
    </cfRule>
  </conditionalFormatting>
  <conditionalFormatting sqref="E3:E4">
    <cfRule type="cellIs" dxfId="0" priority="1" operator="equal">
      <formula>0</formula>
    </cfRule>
  </conditionalFormatting>
  <dataValidations count="1">
    <dataValidation type="whole" allowBlank="1" showInputMessage="1" showErrorMessage="1" errorTitle="Onjuiste maandselectie" error="Voer een maandnummer in (1-12) als geheel getal" sqref="I9:I15" xr:uid="{F187E490-80CA-4E4D-9F0B-21062F725D2E}">
      <formula1>1</formula1>
      <formula2>12</formula2>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showInputMessage="1" showErrorMessage="1" xr:uid="{7B13BD2E-051B-4527-9084-BE884C15D528}">
          <x14:formula1>
            <xm:f>'Invoer bestaande MVA'!$E$9:$E$13</xm:f>
          </x14:formula1>
          <xm:sqref>H9:H15</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Bepalingen</vt:lpstr>
      <vt:lpstr>Modeltoelichting</vt:lpstr>
      <vt:lpstr>Afkortingen</vt:lpstr>
      <vt:lpstr>OUTPUT-&gt;</vt:lpstr>
      <vt:lpstr>Dashboard</vt:lpstr>
      <vt:lpstr>MVA Specificatie</vt:lpstr>
      <vt:lpstr>INVOER-&gt;</vt:lpstr>
      <vt:lpstr>Invoer bestaande MVA</vt:lpstr>
      <vt:lpstr>Invoer nieuwe MVA</vt:lpstr>
      <vt:lpstr>Dashboard!Print_Area</vt:lpstr>
    </vt:vector>
  </TitlesOfParts>
  <Company>KnowYourFinance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KnowYourFinance</dc:creator>
  <cp:lastModifiedBy>Sieuwerd Tiemersma</cp:lastModifiedBy>
  <cp:lastPrinted>2019-12-22T10:27:26Z</cp:lastPrinted>
  <dcterms:created xsi:type="dcterms:W3CDTF">2017-10-27T13:57:08Z</dcterms:created>
  <dcterms:modified xsi:type="dcterms:W3CDTF">2026-05-20T10:45:15Z</dcterms:modified>
</cp:coreProperties>
</file>